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10317\Desktop\Charters and ASD\"/>
    </mc:Choice>
  </mc:AlternateContent>
  <bookViews>
    <workbookView xWindow="-15" yWindow="-15" windowWidth="10920" windowHeight="9975" activeTab="1"/>
  </bookViews>
  <sheets>
    <sheet name="Overview" sheetId="6" r:id="rId1"/>
    <sheet name="Davidson" sheetId="9" r:id="rId2"/>
    <sheet name="Hamilton" sheetId="2" r:id="rId3"/>
    <sheet name="Knox" sheetId="10" r:id="rId4"/>
    <sheet name="Shelby" sheetId="5" r:id="rId5"/>
    <sheet name="Robertson" sheetId="11" state="hidden" r:id="rId6"/>
  </sheets>
  <definedNames>
    <definedName name="_xlnm.Print_Area" localSheetId="1">Davidson!$A$1:$I$36</definedName>
    <definedName name="_xlnm.Print_Area" localSheetId="0">Overview!$A$1:$G$46</definedName>
  </definedNames>
  <calcPr calcId="152511"/>
</workbook>
</file>

<file path=xl/calcChain.xml><?xml version="1.0" encoding="utf-8"?>
<calcChain xmlns="http://schemas.openxmlformats.org/spreadsheetml/2006/main">
  <c r="I8" i="10" l="1"/>
  <c r="D10" i="5"/>
  <c r="D31" i="9" l="1"/>
  <c r="I8" i="2" l="1"/>
  <c r="I8" i="5" l="1"/>
  <c r="I8" i="9"/>
  <c r="D8" i="11" l="1"/>
  <c r="D10" i="11"/>
  <c r="I8" i="11"/>
  <c r="D22" i="11"/>
  <c r="I19" i="11"/>
  <c r="D17" i="11"/>
  <c r="I14" i="11"/>
  <c r="I10" i="11"/>
  <c r="G10" i="11"/>
  <c r="G19" i="11"/>
  <c r="I16" i="11"/>
  <c r="I6" i="11"/>
  <c r="D6" i="11"/>
  <c r="D24" i="11"/>
  <c r="I15" i="11"/>
  <c r="I18" i="11"/>
  <c r="I21" i="11"/>
  <c r="I7" i="11"/>
  <c r="I9" i="11"/>
  <c r="I12" i="11"/>
  <c r="D29" i="11"/>
  <c r="D31" i="11"/>
  <c r="D22" i="10"/>
  <c r="I19" i="10"/>
  <c r="D19" i="10"/>
  <c r="D17" i="10"/>
  <c r="I16" i="10"/>
  <c r="I14" i="10"/>
  <c r="I10" i="10"/>
  <c r="G10" i="10"/>
  <c r="G19" i="10"/>
  <c r="I6" i="10"/>
  <c r="D6" i="10"/>
  <c r="I14" i="9"/>
  <c r="I6" i="9"/>
  <c r="D21" i="9"/>
  <c r="I14" i="5"/>
  <c r="I6" i="5"/>
  <c r="D19" i="5"/>
  <c r="D19" i="2"/>
  <c r="I14" i="2"/>
  <c r="I6" i="2"/>
  <c r="G10" i="9"/>
  <c r="G19" i="9"/>
  <c r="G10" i="5"/>
  <c r="G19" i="5"/>
  <c r="D6" i="5"/>
  <c r="D6" i="2"/>
  <c r="G10" i="2"/>
  <c r="G19" i="2"/>
  <c r="D17" i="2"/>
  <c r="D17" i="5"/>
  <c r="I19" i="9"/>
  <c r="D24" i="9"/>
  <c r="D19" i="9"/>
  <c r="I10" i="9"/>
  <c r="I16" i="9"/>
  <c r="D22" i="5"/>
  <c r="I19" i="5"/>
  <c r="I16" i="5"/>
  <c r="I10" i="5"/>
  <c r="D22" i="2"/>
  <c r="I19" i="2"/>
  <c r="I16" i="2"/>
  <c r="I10" i="2"/>
  <c r="D24" i="10" l="1"/>
  <c r="I7" i="10"/>
  <c r="I9" i="10" s="1"/>
  <c r="I12" i="10" s="1"/>
  <c r="D29" i="10"/>
  <c r="I15" i="10"/>
  <c r="I18" i="10" s="1"/>
  <c r="I21" i="10" s="1"/>
  <c r="D24" i="2"/>
  <c r="I15" i="2"/>
  <c r="I18" i="2" s="1"/>
  <c r="I21" i="2" s="1"/>
  <c r="D29" i="2"/>
  <c r="I7" i="2"/>
  <c r="I9" i="2" s="1"/>
  <c r="I12" i="2" s="1"/>
  <c r="D24" i="5"/>
  <c r="I7" i="5" s="1"/>
  <c r="I9" i="5" s="1"/>
  <c r="I12" i="5" s="1"/>
  <c r="I15" i="5"/>
  <c r="I18" i="5" s="1"/>
  <c r="I21" i="5" s="1"/>
  <c r="D29" i="5"/>
  <c r="D26" i="9"/>
  <c r="I15" i="9"/>
  <c r="I18" i="9" s="1"/>
  <c r="I21" i="9" s="1"/>
  <c r="I7" i="9"/>
  <c r="I9" i="9" s="1"/>
  <c r="I12" i="9" s="1"/>
</calcChain>
</file>

<file path=xl/sharedStrings.xml><?xml version="1.0" encoding="utf-8"?>
<sst xmlns="http://schemas.openxmlformats.org/spreadsheetml/2006/main" count="325" uniqueCount="123">
  <si>
    <t>Licenses and Permits</t>
  </si>
  <si>
    <t>Investment Income</t>
  </si>
  <si>
    <t>City General Fund Transfer</t>
  </si>
  <si>
    <t>BEP</t>
  </si>
  <si>
    <t>fiscal year</t>
  </si>
  <si>
    <t>Local Option Sales Tax</t>
  </si>
  <si>
    <t>County Property Taxes</t>
  </si>
  <si>
    <t>Total Local Revenue</t>
  </si>
  <si>
    <t>40220-40290</t>
  </si>
  <si>
    <t>Other County Local Option Taxes</t>
  </si>
  <si>
    <t>40320-40390</t>
  </si>
  <si>
    <t>Statutory Local Taxes</t>
  </si>
  <si>
    <t>41110-41590</t>
  </si>
  <si>
    <t>40110-40163</t>
  </si>
  <si>
    <t>Using Local and State Revenues from General Purpose Fund</t>
  </si>
  <si>
    <t>Description</t>
  </si>
  <si>
    <t>46810-46851</t>
  </si>
  <si>
    <t>Other State Revenues</t>
  </si>
  <si>
    <r>
      <t>Local Revenue</t>
    </r>
    <r>
      <rPr>
        <b/>
        <u/>
        <sz val="11"/>
        <color theme="1"/>
        <rFont val="Calibri"/>
        <family val="2"/>
      </rPr>
      <t>¹</t>
    </r>
  </si>
  <si>
    <r>
      <t>State Revenue</t>
    </r>
    <r>
      <rPr>
        <b/>
        <u/>
        <sz val="11"/>
        <color theme="1"/>
        <rFont val="Calibri"/>
        <family val="2"/>
      </rPr>
      <t>¹</t>
    </r>
  </si>
  <si>
    <t>Total State Revenue</t>
  </si>
  <si>
    <t>Total State and Local Revenue</t>
  </si>
  <si>
    <t>Funding for Charter Schools that do not provide Transportation</t>
  </si>
  <si>
    <t>Less:  BEP Capital Outlay, State Funded Portion</t>
  </si>
  <si>
    <t>Adjusted State and Local Revenue</t>
  </si>
  <si>
    <t>Per Pupil Funding for Charter Schools Providing Transportation</t>
  </si>
  <si>
    <t>Less:  Transportation (72710)</t>
  </si>
  <si>
    <t>Funding for Charter Schools that provide Transportation</t>
  </si>
  <si>
    <t>Total Funding Achievement School District</t>
  </si>
  <si>
    <t>Per Pupil Funding for</t>
  </si>
  <si>
    <t>Achievement School District, if applicable</t>
  </si>
  <si>
    <t xml:space="preserve">Per Pupil Funding for Charter Schools </t>
  </si>
  <si>
    <t>Not Providing Transportation</t>
  </si>
  <si>
    <r>
      <rPr>
        <b/>
        <sz val="11"/>
        <color theme="1"/>
        <rFont val="Calibri"/>
        <family val="2"/>
      </rPr>
      <t xml:space="preserve">¹ </t>
    </r>
    <r>
      <rPr>
        <b/>
        <i/>
        <sz val="11"/>
        <color theme="1"/>
        <rFont val="Calibri"/>
        <family val="2"/>
      </rPr>
      <t>Include revenues from all revenue accounts in the noted range</t>
    </r>
  </si>
  <si>
    <t>Per Pupil Funding for Achievement School District and Charter Schools</t>
  </si>
  <si>
    <t>40610-40650</t>
  </si>
  <si>
    <t>City/SSD Property Taxes</t>
  </si>
  <si>
    <t>Property Tax Refund (MDHA)</t>
  </si>
  <si>
    <t>Local Revenue¹</t>
  </si>
  <si>
    <t>State Revenue¹</t>
  </si>
  <si>
    <t>¹ Include revenues from all revenue accounts in the noted range</t>
  </si>
  <si>
    <t>Hamilton County Schools</t>
  </si>
  <si>
    <t>Shelby County Schools</t>
  </si>
  <si>
    <t xml:space="preserve">Instructions for Payments and Adjustments </t>
  </si>
  <si>
    <t>Pay in equal installments (plus/minus adjustments) ten months a year (no payments in</t>
  </si>
  <si>
    <t xml:space="preserve">   July and May)</t>
  </si>
  <si>
    <r>
      <t xml:space="preserve">October, February, and June:  </t>
    </r>
    <r>
      <rPr>
        <sz val="11"/>
        <color rgb="FF000000"/>
        <rFont val="Calibri"/>
        <family val="2"/>
        <scheme val="minor"/>
      </rPr>
      <t>Adjust to Current Year ADMs for ASD, Charters,</t>
    </r>
  </si>
  <si>
    <t xml:space="preserve">   and LEA--same weighting applies</t>
  </si>
  <si>
    <r>
      <t xml:space="preserve">June:  </t>
    </r>
    <r>
      <rPr>
        <sz val="11"/>
        <color rgb="FF000000"/>
        <rFont val="Calibri"/>
        <family val="2"/>
        <scheme val="minor"/>
      </rPr>
      <t>Use Actual Revenues for Current Fiscal Year, rather than Budgeted Revenues--BEP</t>
    </r>
  </si>
  <si>
    <t xml:space="preserve">    should include January insurance increase as well as Growth</t>
  </si>
  <si>
    <t>Source</t>
  </si>
  <si>
    <t>Explanation</t>
  </si>
  <si>
    <t>Flow through to charter schools?</t>
  </si>
  <si>
    <t>Basic Education Program (BEP), including:</t>
  </si>
  <si>
    <t>* Transportation</t>
  </si>
  <si>
    <t>* Local education revenue</t>
  </si>
  <si>
    <t>* Capital outlay</t>
  </si>
  <si>
    <t>The State's funding formula, with differing percentages paid by the State and local funding bodies.  More detail here.</t>
  </si>
  <si>
    <t>Detailed BEP information available online.</t>
  </si>
  <si>
    <t>100%, depending on whether providing transportation.</t>
  </si>
  <si>
    <t>Yes.  Paid directly by the Department to charter schools.  This reduces the BEP payment that comes from the LEA.</t>
  </si>
  <si>
    <t>100%.</t>
  </si>
  <si>
    <t>If charter schools provide transportation in accordance with applicable statutes and rules (e.g., T.C.A. 49-6-2100 et seq.), the LEA must pass through the transportation component of the BEP.</t>
  </si>
  <si>
    <t>Just as an LEA receives all of the transportation component regardless of how many students actually use the LEA's transportation services, a charter school providing compliant transportation services receives the BEP transportation funds for all its students, not just those who use the services.</t>
  </si>
  <si>
    <t>High cost special education reimbursement</t>
  </si>
  <si>
    <t>Services provided to charter school students should be included in these requests, and, if paid for by the charter school originally, be passed through.</t>
  </si>
  <si>
    <t>Federal Revenue</t>
  </si>
  <si>
    <t>State Revenue</t>
  </si>
  <si>
    <t>Title I</t>
  </si>
  <si>
    <t xml:space="preserve">LEAs must pass through funds for schoolwide services just as they do for non-chartered schools in the LEA.  LEAs must also make districtwide services available to charter schools.  Conditions for those funds or programs apply to charter schools, too (so, e.g., if a district agrees to pay the salary of a licensed instructional coach, the charter school may be required to use a licensed person in that role, too). </t>
  </si>
  <si>
    <t>IDEA Part B</t>
  </si>
  <si>
    <t>Funds provided on reimbursement basis for services provided to students eligible pursuant to the Individuals with Disabilities Education Act.  Note that these funds, together with the BEP funds generated based on special education, may be insufficient to cover the actual cost of all services necessary to provide eligible students a free, appropriate public education (FAPE).</t>
  </si>
  <si>
    <t>LEAs must treat charter schools like other non-chartered schools in the LEA in the provision of special education services.  This includes proportional distribution of funds, even if the LEA doesn't distribute the funds to its non-chartered schools.  Charter schools may be allowed to purchase services from any provider, depending on LEA policy.</t>
  </si>
  <si>
    <t>USDA School Nutrition</t>
  </si>
  <si>
    <t>Charter schools that elect to be their own School Food Authority (SFA) may apply directly to the State for reimbursement from the federal program.  Charter schools may also receive food services from another SFA, such as the LEA.</t>
  </si>
  <si>
    <t>Tennessee State, Local and Federal Education Funding Sources</t>
  </si>
  <si>
    <t>School Improvement Grants</t>
  </si>
  <si>
    <t>Race to the Top/TN First to the Top</t>
  </si>
  <si>
    <t>A $500 million, four year grant awarded to Tennessee, with half the funds to be spent in Departmental programs to benefit all students, and the other half provided to LEAs based on their Title I populations, to be used according to individual LEA plans.</t>
  </si>
  <si>
    <t>Other federal formula funds</t>
  </si>
  <si>
    <t>Some funds are provided to LEAs for homeless students, education technology, migrant students, etc.</t>
  </si>
  <si>
    <t>These funds are usually much smaller on a per pupil basis, and usually used district wide.  Charter schools should review information on these programs with LEA and Department staff overseeing the programs.</t>
  </si>
  <si>
    <t>Statutory or Regulatory Basis</t>
  </si>
  <si>
    <t>Sample amounts, per pupil</t>
  </si>
  <si>
    <t>T.C.A. 49-13-112</t>
  </si>
  <si>
    <t xml:space="preserve">49-13-112(c) </t>
  </si>
  <si>
    <t>49-13-114; 49-6-21xx</t>
  </si>
  <si>
    <t>49-13-112(b)(1)</t>
  </si>
  <si>
    <t>$6,589 - $8,989</t>
  </si>
  <si>
    <t>One non-classroom component of the BEP.  Varies by grade (e.g., elementary, middle or high).  This is not the same as debt proceeds which may be used to fund capital projects by LEAs or schools.</t>
  </si>
  <si>
    <t>$140 - $350</t>
  </si>
  <si>
    <t>Included in total above.</t>
  </si>
  <si>
    <t>Varies by student and year.</t>
  </si>
  <si>
    <t>$183-$490 Excluded from total above if not providing transportation.</t>
  </si>
  <si>
    <t>ESEA Sec. 1003, 1116</t>
  </si>
  <si>
    <t>Grants awarded to LEAs for schools identified for improvement (turnaround, restart, closure or transformation).</t>
  </si>
  <si>
    <t>IDEA Regs. 34 C.F.R. 300.209</t>
  </si>
  <si>
    <t>$200 - $300</t>
  </si>
  <si>
    <t xml:space="preserve">No.  Charter schools benefit from statewide programs funded through this grant, and may also have access to programs funded at the LEA level. </t>
  </si>
  <si>
    <t>At the end of each year, LEAs may apply to the Department for reimbursement of costs of providing certain high cost services to eligible students (subject to availability of funds).</t>
  </si>
  <si>
    <t>Public Law 108-446, Sections 602(8) and 611(e)(3).</t>
  </si>
  <si>
    <t>ESEA 5206</t>
  </si>
  <si>
    <t>The School Nutrition Program reimburses school nutrition programs for meals served to all students based upon the student's eligibility.  Funds are also available for Afterschool Snack Program, the Fresh Fruit and Vegetable Program, and the Seamless Summer Option.</t>
  </si>
  <si>
    <t xml:space="preserve">Only if included in an LEA's School Improvement Plan.  </t>
  </si>
  <si>
    <t>Tennessee law requires local boards of education to "allocate to the charter school an amount equal to the per student state and local funds received by the LEA and all appropriate allocations under federal law or regulation, including, but not limited to, Title I and ESEA funds."  T.C.A. 49-13-112(a).  Because the Achievement School District (ASD) is funded directly by the State, its per pupil allocations are nearly identical to those for public charter schools authorized by local boards of education.  A list of revenue sources and whether and how they flow to public charter schools is below.  The accompanying worksheets show the Basic Education Program (BEP) calculations for the ASD and charter schools.</t>
  </si>
  <si>
    <t>All local funds generated through the BEP formula must be passed through on a per pupil basis. Payments made in 9 or 10 installments. Initial payments based on projected local revenues. Adjustments may be made later in the year based on actual local revenues received.</t>
  </si>
  <si>
    <t>Total federal allocations by district available online.</t>
  </si>
  <si>
    <t xml:space="preserve">"Formula funding" generated based on the number of students eligible for free or reduced price lunch.  LEAs submit a plan for a portion of these funds to be used for districtwide services.  Another portion is dedicated for schools with a majority of poor students, for schoolwide services.  </t>
  </si>
  <si>
    <t>Davidson County Schools</t>
  </si>
  <si>
    <t>72310-510</t>
  </si>
  <si>
    <t>Trustee Commission</t>
  </si>
  <si>
    <t>² Weighted Average of Periods 2, 3, 6, 7</t>
  </si>
  <si>
    <t>Current Year ADM²</t>
  </si>
  <si>
    <t>Actual ADM for Achievement School District</t>
  </si>
  <si>
    <t>Actual Amount</t>
  </si>
  <si>
    <t>Knox County Schools</t>
  </si>
  <si>
    <t>Robertson County Schools</t>
  </si>
  <si>
    <t>Projected Amount</t>
  </si>
  <si>
    <r>
      <t>BEP--</t>
    </r>
    <r>
      <rPr>
        <b/>
        <i/>
        <sz val="11"/>
        <color theme="1"/>
        <rFont val="Calibri"/>
        <family val="2"/>
        <scheme val="minor"/>
      </rPr>
      <t>FY18 April Estimate</t>
    </r>
  </si>
  <si>
    <t>72310-599</t>
  </si>
  <si>
    <t>Prior Year ADM²</t>
  </si>
  <si>
    <r>
      <t>Prior Year ADM</t>
    </r>
    <r>
      <rPr>
        <b/>
        <sz val="11"/>
        <color theme="1"/>
        <rFont val="Calibri"/>
        <family val="2"/>
      </rPr>
      <t>²</t>
    </r>
  </si>
  <si>
    <t>2018-19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</si>
</sst>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s>
  <fonts count="30" x14ac:knownFonts="1">
    <font>
      <sz val="11"/>
      <color theme="1"/>
      <name val="Calibri"/>
      <family val="2"/>
      <scheme val="minor"/>
    </font>
    <font>
      <u/>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u/>
      <sz val="14"/>
      <color theme="1"/>
      <name val="Calibri"/>
      <family val="2"/>
      <scheme val="minor"/>
    </font>
    <font>
      <b/>
      <sz val="10"/>
      <color theme="1"/>
      <name val="Calibri"/>
      <family val="2"/>
      <scheme val="minor"/>
    </font>
    <font>
      <sz val="12"/>
      <color theme="1"/>
      <name val="Calibri"/>
      <family val="2"/>
      <scheme val="minor"/>
    </font>
    <font>
      <b/>
      <u/>
      <sz val="11"/>
      <color theme="1"/>
      <name val="Calibri"/>
      <family val="2"/>
      <scheme val="minor"/>
    </font>
    <font>
      <b/>
      <u/>
      <sz val="11"/>
      <color theme="1"/>
      <name val="Calibri"/>
      <family val="2"/>
    </font>
    <font>
      <b/>
      <i/>
      <sz val="11"/>
      <color theme="1"/>
      <name val="Calibri"/>
      <family val="2"/>
    </font>
    <font>
      <b/>
      <sz val="11"/>
      <color theme="1"/>
      <name val="Calibri"/>
      <family val="2"/>
    </font>
    <font>
      <b/>
      <u val="doubleAccounting"/>
      <sz val="12"/>
      <color theme="1"/>
      <name val="Calibri"/>
      <family val="2"/>
      <scheme val="minor"/>
    </font>
    <font>
      <b/>
      <u val="doubleAccounting"/>
      <sz val="14"/>
      <color theme="1"/>
      <name val="Calibri"/>
      <family val="2"/>
      <scheme val="minor"/>
    </font>
    <font>
      <b/>
      <i/>
      <sz val="11"/>
      <color theme="1"/>
      <name val="Calibri"/>
      <family val="2"/>
      <scheme val="minor"/>
    </font>
    <font>
      <b/>
      <i/>
      <sz val="12"/>
      <color theme="1"/>
      <name val="Calibri"/>
      <family val="2"/>
      <scheme val="minor"/>
    </font>
    <font>
      <b/>
      <u/>
      <sz val="12"/>
      <color theme="1"/>
      <name val="Calibri"/>
      <family val="2"/>
      <scheme val="minor"/>
    </font>
    <font>
      <u val="singleAccounting"/>
      <sz val="12"/>
      <color theme="1"/>
      <name val="Calibri"/>
      <family val="2"/>
      <scheme val="minor"/>
    </font>
    <font>
      <sz val="10"/>
      <color theme="1"/>
      <name val="Calibri"/>
      <family val="2"/>
      <scheme val="minor"/>
    </font>
    <font>
      <b/>
      <u/>
      <sz val="11"/>
      <color rgb="FF000000"/>
      <name val="Calibri"/>
      <family val="2"/>
      <scheme val="minor"/>
    </font>
    <font>
      <sz val="11"/>
      <color rgb="FF000000"/>
      <name val="Calibri"/>
      <family val="2"/>
      <scheme val="minor"/>
    </font>
    <font>
      <b/>
      <sz val="11"/>
      <color rgb="FF000000"/>
      <name val="Calibri"/>
      <family val="2"/>
      <scheme val="minor"/>
    </font>
    <font>
      <u/>
      <sz val="9.25"/>
      <color theme="10"/>
      <name val="Calibri"/>
      <family val="2"/>
    </font>
    <font>
      <u/>
      <sz val="11"/>
      <color theme="10"/>
      <name val="Calibri"/>
      <family val="2"/>
    </font>
    <font>
      <sz val="8"/>
      <color theme="1"/>
      <name val="Calibri"/>
      <family val="2"/>
      <scheme val="minor"/>
    </font>
    <font>
      <u/>
      <sz val="8"/>
      <color theme="10"/>
      <name val="Calibri"/>
      <family val="2"/>
      <scheme val="minor"/>
    </font>
    <font>
      <b/>
      <sz val="8"/>
      <color theme="1"/>
      <name val="Calibri"/>
      <family val="2"/>
      <scheme val="minor"/>
    </font>
    <font>
      <b/>
      <u/>
      <sz val="12"/>
      <color theme="10"/>
      <name val="Calibri"/>
      <family val="2"/>
      <scheme val="minor"/>
    </font>
    <font>
      <u val="singleAccounting"/>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25">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23" fillId="0" borderId="0" applyNumberFormat="0" applyFill="0" applyBorder="0" applyAlignment="0" applyProtection="0">
      <alignment vertical="top"/>
      <protection locked="0"/>
    </xf>
  </cellStyleXfs>
  <cellXfs count="175">
    <xf numFmtId="0" fontId="0" fillId="0" borderId="0" xfId="0"/>
    <xf numFmtId="0" fontId="3" fillId="0" borderId="0" xfId="0" applyFont="1"/>
    <xf numFmtId="0" fontId="4" fillId="0" borderId="0" xfId="0" applyFont="1"/>
    <xf numFmtId="0" fontId="5" fillId="0" borderId="0" xfId="0" applyFont="1"/>
    <xf numFmtId="0" fontId="8" fillId="0" borderId="0" xfId="0" applyFont="1"/>
    <xf numFmtId="0" fontId="11" fillId="0" borderId="0" xfId="0" applyFont="1"/>
    <xf numFmtId="0" fontId="1" fillId="0" borderId="0" xfId="0" applyFont="1" applyBorder="1"/>
    <xf numFmtId="0" fontId="0" fillId="0" borderId="0" xfId="0" applyBorder="1"/>
    <xf numFmtId="0" fontId="0" fillId="3" borderId="0" xfId="0" applyFill="1" applyBorder="1"/>
    <xf numFmtId="0" fontId="0" fillId="4" borderId="0" xfId="0" applyFill="1" applyBorder="1"/>
    <xf numFmtId="0" fontId="0" fillId="0" borderId="0" xfId="0" applyFill="1"/>
    <xf numFmtId="0" fontId="0" fillId="4" borderId="1" xfId="0" applyFill="1" applyBorder="1"/>
    <xf numFmtId="164" fontId="14" fillId="4" borderId="6" xfId="0" applyNumberFormat="1" applyFont="1" applyFill="1" applyBorder="1"/>
    <xf numFmtId="0" fontId="0" fillId="3" borderId="1" xfId="0" applyFill="1" applyBorder="1"/>
    <xf numFmtId="164" fontId="14" fillId="3" borderId="6" xfId="0" applyNumberFormat="1" applyFont="1" applyFill="1" applyBorder="1"/>
    <xf numFmtId="0" fontId="5" fillId="5" borderId="5" xfId="0" applyFont="1" applyFill="1" applyBorder="1" applyAlignment="1">
      <alignment horizontal="center"/>
    </xf>
    <xf numFmtId="0" fontId="0" fillId="5" borderId="1" xfId="0" applyFill="1" applyBorder="1"/>
    <xf numFmtId="0" fontId="0" fillId="5" borderId="0" xfId="0" applyFill="1" applyBorder="1"/>
    <xf numFmtId="0" fontId="9" fillId="5" borderId="1" xfId="0" applyFont="1" applyFill="1" applyBorder="1"/>
    <xf numFmtId="0" fontId="9" fillId="5" borderId="0" xfId="0" applyFont="1" applyFill="1" applyBorder="1"/>
    <xf numFmtId="0" fontId="9" fillId="5" borderId="6" xfId="0" applyFont="1" applyFill="1" applyBorder="1" applyAlignment="1">
      <alignment horizontal="center"/>
    </xf>
    <xf numFmtId="0" fontId="0" fillId="5" borderId="1" xfId="0" applyFill="1" applyBorder="1" applyAlignment="1">
      <alignment horizontal="center"/>
    </xf>
    <xf numFmtId="0" fontId="0" fillId="5" borderId="0" xfId="0" applyFill="1" applyBorder="1" applyAlignment="1">
      <alignment horizontal="center"/>
    </xf>
    <xf numFmtId="0" fontId="0" fillId="5" borderId="0" xfId="0" applyFill="1" applyBorder="1" applyAlignment="1">
      <alignment horizontal="left" wrapText="1"/>
    </xf>
    <xf numFmtId="0" fontId="0" fillId="5" borderId="0" xfId="0" applyFont="1" applyFill="1" applyBorder="1" applyAlignment="1">
      <alignment horizontal="left" wrapText="1"/>
    </xf>
    <xf numFmtId="0" fontId="15" fillId="5" borderId="0" xfId="0" applyFont="1" applyFill="1" applyBorder="1"/>
    <xf numFmtId="164" fontId="16" fillId="5" borderId="6" xfId="0" applyNumberFormat="1" applyFont="1" applyFill="1" applyBorder="1"/>
    <xf numFmtId="0" fontId="3" fillId="5" borderId="1" xfId="0" applyFont="1" applyFill="1" applyBorder="1"/>
    <xf numFmtId="0" fontId="3" fillId="5" borderId="0" xfId="0" applyFont="1" applyFill="1" applyBorder="1"/>
    <xf numFmtId="164" fontId="0" fillId="5" borderId="6" xfId="0" applyNumberFormat="1" applyFill="1" applyBorder="1"/>
    <xf numFmtId="164" fontId="3" fillId="5" borderId="6" xfId="0" applyNumberFormat="1" applyFont="1" applyFill="1" applyBorder="1"/>
    <xf numFmtId="0" fontId="5" fillId="5" borderId="0" xfId="0" applyFont="1" applyFill="1" applyBorder="1"/>
    <xf numFmtId="164" fontId="14" fillId="5" borderId="6" xfId="0" applyNumberFormat="1" applyFont="1" applyFill="1" applyBorder="1"/>
    <xf numFmtId="37" fontId="6" fillId="5" borderId="6" xfId="0" applyNumberFormat="1" applyFont="1" applyFill="1" applyBorder="1"/>
    <xf numFmtId="0" fontId="0" fillId="4" borderId="7" xfId="0" applyFill="1" applyBorder="1"/>
    <xf numFmtId="0" fontId="0" fillId="4" borderId="8" xfId="0" applyFill="1" applyBorder="1"/>
    <xf numFmtId="0" fontId="0" fillId="3" borderId="7" xfId="0" applyFill="1" applyBorder="1"/>
    <xf numFmtId="0" fontId="0" fillId="3" borderId="8" xfId="0" applyFill="1" applyBorder="1"/>
    <xf numFmtId="0" fontId="7" fillId="0" borderId="0" xfId="0" applyFont="1" applyAlignment="1">
      <alignment horizontal="right"/>
    </xf>
    <xf numFmtId="0" fontId="0" fillId="5" borderId="7" xfId="0" applyFill="1" applyBorder="1"/>
    <xf numFmtId="0" fontId="0" fillId="5" borderId="8" xfId="0" applyFill="1" applyBorder="1"/>
    <xf numFmtId="164" fontId="14" fillId="2" borderId="2" xfId="0" applyNumberFormat="1" applyFont="1" applyFill="1" applyBorder="1"/>
    <xf numFmtId="164" fontId="4" fillId="4" borderId="6" xfId="0" applyNumberFormat="1" applyFont="1" applyFill="1" applyBorder="1"/>
    <xf numFmtId="164" fontId="13" fillId="4" borderId="6" xfId="0" applyNumberFormat="1" applyFont="1" applyFill="1" applyBorder="1"/>
    <xf numFmtId="0" fontId="4" fillId="4" borderId="0" xfId="0" applyFont="1" applyFill="1" applyBorder="1"/>
    <xf numFmtId="0" fontId="4" fillId="3" borderId="0" xfId="0" applyFont="1" applyFill="1" applyBorder="1"/>
    <xf numFmtId="164" fontId="8" fillId="5" borderId="6" xfId="2" applyNumberFormat="1" applyFont="1" applyFill="1" applyBorder="1"/>
    <xf numFmtId="164" fontId="18" fillId="5" borderId="6" xfId="2" applyNumberFormat="1" applyFont="1" applyFill="1" applyBorder="1"/>
    <xf numFmtId="164" fontId="4" fillId="3" borderId="6" xfId="0" applyNumberFormat="1" applyFont="1" applyFill="1" applyBorder="1"/>
    <xf numFmtId="164" fontId="13" fillId="3" borderId="6" xfId="0" applyNumberFormat="1" applyFont="1" applyFill="1" applyBorder="1"/>
    <xf numFmtId="0" fontId="5" fillId="5" borderId="8" xfId="0" applyFont="1" applyFill="1" applyBorder="1"/>
    <xf numFmtId="0" fontId="5" fillId="5" borderId="0" xfId="0" applyFont="1" applyFill="1" applyBorder="1" applyAlignment="1"/>
    <xf numFmtId="0" fontId="5" fillId="3" borderId="0" xfId="0" applyFont="1" applyFill="1" applyBorder="1" applyAlignment="1"/>
    <xf numFmtId="0" fontId="5" fillId="3" borderId="8" xfId="0" applyFont="1" applyFill="1" applyBorder="1" applyAlignment="1"/>
    <xf numFmtId="0" fontId="9" fillId="4" borderId="5" xfId="0" applyFont="1" applyFill="1" applyBorder="1" applyAlignment="1">
      <alignment horizontal="center"/>
    </xf>
    <xf numFmtId="0" fontId="9" fillId="3" borderId="5" xfId="0" applyFont="1" applyFill="1" applyBorder="1" applyAlignment="1">
      <alignment horizontal="center"/>
    </xf>
    <xf numFmtId="0" fontId="0" fillId="5" borderId="3" xfId="0" applyFill="1" applyBorder="1"/>
    <xf numFmtId="0" fontId="0" fillId="5" borderId="4" xfId="0" applyFill="1" applyBorder="1"/>
    <xf numFmtId="43" fontId="0" fillId="0" borderId="0" xfId="1" applyFont="1" applyFill="1"/>
    <xf numFmtId="165" fontId="0" fillId="0" borderId="0" xfId="1" applyNumberFormat="1" applyFont="1" applyFill="1"/>
    <xf numFmtId="37" fontId="0" fillId="0" borderId="0" xfId="0" applyNumberFormat="1" applyFill="1"/>
    <xf numFmtId="0" fontId="1" fillId="5" borderId="1" xfId="0" applyFont="1" applyFill="1" applyBorder="1" applyAlignment="1">
      <alignment horizontal="center"/>
    </xf>
    <xf numFmtId="43" fontId="0" fillId="0" borderId="0" xfId="0" applyNumberFormat="1"/>
    <xf numFmtId="0" fontId="19" fillId="0" borderId="0" xfId="0" applyFont="1" applyAlignment="1">
      <alignment horizontal="right"/>
    </xf>
    <xf numFmtId="0" fontId="15" fillId="0" borderId="0" xfId="0" applyFont="1"/>
    <xf numFmtId="0" fontId="9" fillId="5" borderId="6" xfId="0" applyFont="1" applyFill="1" applyBorder="1"/>
    <xf numFmtId="0" fontId="0" fillId="5" borderId="1" xfId="0" quotePrefix="1" applyFill="1" applyBorder="1" applyAlignment="1">
      <alignment horizontal="center"/>
    </xf>
    <xf numFmtId="164" fontId="0" fillId="5" borderId="18" xfId="0" applyNumberFormat="1" applyFill="1" applyBorder="1"/>
    <xf numFmtId="164" fontId="5" fillId="5" borderId="18" xfId="0" applyNumberFormat="1" applyFont="1" applyFill="1" applyBorder="1"/>
    <xf numFmtId="37" fontId="0" fillId="5" borderId="6" xfId="0" applyNumberFormat="1" applyFill="1" applyBorder="1"/>
    <xf numFmtId="0" fontId="17" fillId="4" borderId="3" xfId="0" applyFont="1" applyFill="1" applyBorder="1"/>
    <xf numFmtId="0" fontId="0" fillId="4" borderId="4" xfId="0" applyFill="1" applyBorder="1"/>
    <xf numFmtId="0" fontId="9" fillId="4" borderId="5" xfId="0" applyFont="1" applyFill="1" applyBorder="1"/>
    <xf numFmtId="164" fontId="4" fillId="4" borderId="18" xfId="0" applyNumberFormat="1" applyFont="1" applyFill="1" applyBorder="1"/>
    <xf numFmtId="164" fontId="0" fillId="4" borderId="6" xfId="0" applyNumberFormat="1" applyFill="1" applyBorder="1"/>
    <xf numFmtId="0" fontId="15" fillId="0" borderId="0" xfId="0" applyFont="1" applyAlignment="1"/>
    <xf numFmtId="164" fontId="5" fillId="2" borderId="19" xfId="0" applyNumberFormat="1" applyFont="1" applyFill="1" applyBorder="1"/>
    <xf numFmtId="164" fontId="5" fillId="2" borderId="9" xfId="0" applyNumberFormat="1" applyFont="1" applyFill="1" applyBorder="1"/>
    <xf numFmtId="164" fontId="14" fillId="2" borderId="9" xfId="0" applyNumberFormat="1" applyFont="1" applyFill="1" applyBorder="1"/>
    <xf numFmtId="0" fontId="17" fillId="3" borderId="3" xfId="0" applyFont="1" applyFill="1" applyBorder="1"/>
    <xf numFmtId="0" fontId="0" fillId="3" borderId="4" xfId="0" applyFill="1" applyBorder="1"/>
    <xf numFmtId="0" fontId="9" fillId="3" borderId="5" xfId="0" applyFont="1" applyFill="1" applyBorder="1"/>
    <xf numFmtId="164" fontId="4" fillId="3" borderId="19" xfId="0" applyNumberFormat="1" applyFont="1" applyFill="1" applyBorder="1"/>
    <xf numFmtId="164" fontId="4" fillId="3" borderId="18" xfId="0" applyNumberFormat="1" applyFont="1" applyFill="1" applyBorder="1"/>
    <xf numFmtId="0" fontId="5" fillId="3" borderId="0" xfId="0" applyFont="1" applyFill="1" applyBorder="1" applyAlignment="1">
      <alignment wrapText="1"/>
    </xf>
    <xf numFmtId="164" fontId="0" fillId="3" borderId="6" xfId="0" applyNumberFormat="1" applyFill="1" applyBorder="1"/>
    <xf numFmtId="0" fontId="5" fillId="3" borderId="8" xfId="0" applyFont="1" applyFill="1" applyBorder="1" applyAlignment="1">
      <alignment wrapText="1"/>
    </xf>
    <xf numFmtId="0" fontId="5" fillId="3" borderId="0" xfId="0" applyFont="1" applyFill="1" applyBorder="1"/>
    <xf numFmtId="0" fontId="5" fillId="3" borderId="8" xfId="0" applyFont="1" applyFill="1" applyBorder="1"/>
    <xf numFmtId="0" fontId="20" fillId="0" borderId="11" xfId="0" applyFont="1" applyBorder="1"/>
    <xf numFmtId="0" fontId="0" fillId="0" borderId="12" xfId="0" applyBorder="1"/>
    <xf numFmtId="0" fontId="0" fillId="0" borderId="13" xfId="0" applyBorder="1"/>
    <xf numFmtId="0" fontId="21" fillId="0" borderId="14" xfId="0" applyFont="1" applyBorder="1"/>
    <xf numFmtId="0" fontId="0" fillId="0" borderId="15" xfId="0" applyBorder="1"/>
    <xf numFmtId="0" fontId="22" fillId="0" borderId="14" xfId="0" applyFont="1" applyBorder="1"/>
    <xf numFmtId="0" fontId="21" fillId="0" borderId="17" xfId="0" applyFont="1" applyBorder="1"/>
    <xf numFmtId="0" fontId="0" fillId="0" borderId="10" xfId="0" applyBorder="1"/>
    <xf numFmtId="0" fontId="0" fillId="0" borderId="16" xfId="0" applyBorder="1"/>
    <xf numFmtId="0" fontId="5" fillId="0" borderId="0" xfId="0" applyFont="1" applyFill="1" applyBorder="1" applyAlignment="1"/>
    <xf numFmtId="0" fontId="0" fillId="5" borderId="1" xfId="0" applyNumberFormat="1" applyFill="1" applyBorder="1" applyAlignment="1">
      <alignment vertical="top" wrapText="1"/>
    </xf>
    <xf numFmtId="0" fontId="0" fillId="5" borderId="0" xfId="0" applyNumberFormat="1" applyFont="1" applyFill="1" applyBorder="1" applyAlignment="1">
      <alignment vertical="top" wrapText="1"/>
    </xf>
    <xf numFmtId="0" fontId="0" fillId="5" borderId="0" xfId="0" applyFont="1" applyFill="1" applyBorder="1" applyAlignment="1">
      <alignment vertical="top" wrapText="1"/>
    </xf>
    <xf numFmtId="0" fontId="8" fillId="5" borderId="0" xfId="0" applyNumberFormat="1" applyFont="1" applyFill="1" applyBorder="1" applyAlignment="1">
      <alignment vertical="top" wrapText="1"/>
    </xf>
    <xf numFmtId="0" fontId="8" fillId="5" borderId="6" xfId="0" applyNumberFormat="1" applyFont="1" applyFill="1" applyBorder="1" applyAlignment="1">
      <alignment vertical="top" wrapText="1"/>
    </xf>
    <xf numFmtId="0" fontId="0" fillId="5" borderId="7" xfId="0" applyNumberFormat="1" applyFont="1" applyFill="1" applyBorder="1" applyAlignment="1">
      <alignment vertical="top" wrapText="1"/>
    </xf>
    <xf numFmtId="0" fontId="0" fillId="5" borderId="8" xfId="0" applyNumberFormat="1" applyFont="1" applyFill="1" applyBorder="1" applyAlignment="1">
      <alignment vertical="top" wrapText="1"/>
    </xf>
    <xf numFmtId="0" fontId="8" fillId="5" borderId="8" xfId="0" applyNumberFormat="1" applyFont="1" applyFill="1" applyBorder="1" applyAlignment="1">
      <alignment vertical="top" wrapText="1"/>
    </xf>
    <xf numFmtId="0" fontId="0" fillId="5" borderId="8" xfId="0" applyFont="1" applyFill="1" applyBorder="1" applyAlignment="1">
      <alignment vertical="top" wrapText="1"/>
    </xf>
    <xf numFmtId="0" fontId="8" fillId="5" borderId="9" xfId="0" applyNumberFormat="1" applyFont="1" applyFill="1" applyBorder="1" applyAlignment="1">
      <alignment vertical="top" wrapText="1"/>
    </xf>
    <xf numFmtId="164" fontId="4" fillId="5" borderId="20" xfId="0" applyNumberFormat="1" applyFont="1" applyFill="1" applyBorder="1" applyAlignment="1">
      <alignment vertical="center" wrapText="1"/>
    </xf>
    <xf numFmtId="0" fontId="8" fillId="5" borderId="21" xfId="0" applyFont="1" applyFill="1" applyBorder="1" applyAlignment="1">
      <alignment vertical="center"/>
    </xf>
    <xf numFmtId="0" fontId="4" fillId="5" borderId="21" xfId="0" applyFont="1" applyFill="1" applyBorder="1" applyAlignment="1">
      <alignment vertical="center"/>
    </xf>
    <xf numFmtId="164" fontId="4" fillId="5" borderId="22" xfId="0" applyNumberFormat="1" applyFont="1" applyFill="1" applyBorder="1" applyAlignment="1">
      <alignment vertical="center" wrapText="1"/>
    </xf>
    <xf numFmtId="0" fontId="24" fillId="5" borderId="0" xfId="3" applyNumberFormat="1" applyFont="1" applyFill="1" applyBorder="1" applyAlignment="1" applyProtection="1">
      <alignment vertical="top" wrapText="1"/>
    </xf>
    <xf numFmtId="0" fontId="25" fillId="0" borderId="0" xfId="0" applyFont="1"/>
    <xf numFmtId="0" fontId="25" fillId="4" borderId="1" xfId="0" applyNumberFormat="1" applyFont="1" applyFill="1" applyBorder="1" applyAlignment="1">
      <alignment vertical="top" wrapText="1"/>
    </xf>
    <xf numFmtId="0" fontId="25" fillId="4" borderId="0" xfId="0" applyNumberFormat="1" applyFont="1" applyFill="1" applyBorder="1" applyAlignment="1">
      <alignment vertical="top" wrapText="1"/>
    </xf>
    <xf numFmtId="0" fontId="26" fillId="4" borderId="0" xfId="3" applyNumberFormat="1" applyFont="1" applyFill="1" applyBorder="1" applyAlignment="1" applyProtection="1">
      <alignment vertical="top" wrapText="1"/>
    </xf>
    <xf numFmtId="0" fontId="25" fillId="4" borderId="0" xfId="0" applyFont="1" applyFill="1" applyBorder="1" applyAlignment="1">
      <alignment vertical="top" wrapText="1"/>
    </xf>
    <xf numFmtId="0" fontId="25" fillId="4" borderId="6" xfId="0" applyNumberFormat="1" applyFont="1" applyFill="1" applyBorder="1" applyAlignment="1">
      <alignment vertical="top" wrapText="1"/>
    </xf>
    <xf numFmtId="0" fontId="25" fillId="6" borderId="1" xfId="0" applyNumberFormat="1" applyFont="1" applyFill="1" applyBorder="1" applyAlignment="1">
      <alignment vertical="top" wrapText="1"/>
    </xf>
    <xf numFmtId="0" fontId="25" fillId="6" borderId="0" xfId="0" applyNumberFormat="1" applyFont="1" applyFill="1" applyBorder="1" applyAlignment="1">
      <alignment vertical="top" wrapText="1"/>
    </xf>
    <xf numFmtId="0" fontId="26" fillId="6" borderId="0" xfId="3" applyNumberFormat="1" applyFont="1" applyFill="1" applyBorder="1" applyAlignment="1" applyProtection="1">
      <alignment vertical="top" wrapText="1"/>
    </xf>
    <xf numFmtId="0" fontId="25" fillId="6" borderId="0" xfId="0" applyFont="1" applyFill="1" applyBorder="1" applyAlignment="1">
      <alignment vertical="top" wrapText="1"/>
    </xf>
    <xf numFmtId="0" fontId="25" fillId="6" borderId="6" xfId="0" applyNumberFormat="1" applyFont="1" applyFill="1" applyBorder="1" applyAlignment="1">
      <alignment vertical="top" wrapText="1"/>
    </xf>
    <xf numFmtId="164" fontId="4" fillId="5" borderId="1" xfId="0" applyNumberFormat="1" applyFont="1" applyFill="1" applyBorder="1" applyAlignment="1">
      <alignment vertical="center" wrapText="1"/>
    </xf>
    <xf numFmtId="0" fontId="8" fillId="5" borderId="0" xfId="0" applyFont="1" applyFill="1" applyBorder="1" applyAlignment="1">
      <alignment vertical="center"/>
    </xf>
    <xf numFmtId="0" fontId="4" fillId="5" borderId="4" xfId="0" applyFont="1" applyFill="1" applyBorder="1" applyAlignment="1">
      <alignment vertical="center"/>
    </xf>
    <xf numFmtId="164" fontId="4" fillId="5" borderId="5" xfId="0" applyNumberFormat="1" applyFont="1" applyFill="1" applyBorder="1" applyAlignment="1">
      <alignment vertical="center" wrapText="1"/>
    </xf>
    <xf numFmtId="0" fontId="8" fillId="5" borderId="4" xfId="0" applyFont="1" applyFill="1" applyBorder="1" applyAlignment="1">
      <alignment vertical="center"/>
    </xf>
    <xf numFmtId="0" fontId="4" fillId="5" borderId="0" xfId="0" applyFont="1" applyFill="1" applyBorder="1" applyAlignment="1">
      <alignment vertical="center"/>
    </xf>
    <xf numFmtId="164" fontId="4" fillId="5" borderId="6" xfId="0" applyNumberFormat="1" applyFont="1" applyFill="1" applyBorder="1" applyAlignment="1">
      <alignment vertical="center" wrapText="1"/>
    </xf>
    <xf numFmtId="0" fontId="27" fillId="4" borderId="6" xfId="0" applyNumberFormat="1" applyFont="1" applyFill="1" applyBorder="1" applyAlignment="1">
      <alignment horizontal="center" vertical="center" wrapText="1"/>
    </xf>
    <xf numFmtId="0" fontId="25" fillId="4" borderId="6" xfId="0" applyNumberFormat="1" applyFont="1" applyFill="1" applyBorder="1" applyAlignment="1">
      <alignment horizontal="center" vertical="center" wrapText="1"/>
    </xf>
    <xf numFmtId="0" fontId="4" fillId="5" borderId="6" xfId="0" applyNumberFormat="1" applyFont="1" applyFill="1" applyBorder="1" applyAlignment="1">
      <alignment horizontal="center" vertical="center" wrapText="1"/>
    </xf>
    <xf numFmtId="0" fontId="8" fillId="5" borderId="6" xfId="0" applyNumberFormat="1" applyFont="1" applyFill="1" applyBorder="1" applyAlignment="1">
      <alignment horizontal="center" vertical="center" wrapText="1"/>
    </xf>
    <xf numFmtId="0" fontId="27" fillId="6" borderId="6" xfId="0" applyNumberFormat="1" applyFont="1" applyFill="1" applyBorder="1" applyAlignment="1">
      <alignment horizontal="center" vertical="center" wrapText="1"/>
    </xf>
    <xf numFmtId="0" fontId="25" fillId="6" borderId="6" xfId="0" applyNumberFormat="1" applyFont="1" applyFill="1" applyBorder="1" applyAlignment="1">
      <alignment horizontal="center" vertical="center" wrapText="1"/>
    </xf>
    <xf numFmtId="164" fontId="4" fillId="5" borderId="6" xfId="0" applyNumberFormat="1" applyFont="1" applyFill="1" applyBorder="1" applyAlignment="1">
      <alignment horizontal="center" vertical="center" wrapText="1"/>
    </xf>
    <xf numFmtId="0" fontId="4" fillId="5" borderId="9"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top" wrapText="1"/>
    </xf>
    <xf numFmtId="6" fontId="4" fillId="5" borderId="6" xfId="0" applyNumberFormat="1" applyFont="1" applyFill="1" applyBorder="1" applyAlignment="1">
      <alignment horizontal="center" vertical="center" wrapText="1"/>
    </xf>
    <xf numFmtId="0" fontId="24" fillId="5" borderId="1" xfId="3" applyNumberFormat="1" applyFont="1" applyFill="1" applyBorder="1" applyAlignment="1" applyProtection="1">
      <alignment vertical="top" wrapText="1"/>
    </xf>
    <xf numFmtId="0" fontId="24" fillId="5" borderId="6" xfId="3" applyNumberFormat="1" applyFont="1" applyFill="1" applyBorder="1" applyAlignment="1" applyProtection="1">
      <alignment horizontal="center" vertical="center" wrapText="1"/>
    </xf>
    <xf numFmtId="0" fontId="2" fillId="4" borderId="6" xfId="0" applyNumberFormat="1" applyFont="1" applyFill="1" applyBorder="1" applyAlignment="1">
      <alignment horizontal="center" vertical="center" wrapText="1"/>
    </xf>
    <xf numFmtId="0" fontId="2" fillId="5" borderId="6" xfId="0" applyNumberFormat="1" applyFont="1" applyFill="1" applyBorder="1" applyAlignment="1">
      <alignment horizontal="center" vertical="center" wrapText="1"/>
    </xf>
    <xf numFmtId="0" fontId="23" fillId="0" borderId="0" xfId="3" applyAlignment="1" applyProtection="1"/>
    <xf numFmtId="0" fontId="28" fillId="5" borderId="0" xfId="3" applyFont="1" applyFill="1" applyBorder="1" applyAlignment="1" applyProtection="1">
      <alignment vertical="center"/>
    </xf>
    <xf numFmtId="164" fontId="0" fillId="5" borderId="6" xfId="2" applyNumberFormat="1" applyFont="1" applyFill="1" applyBorder="1"/>
    <xf numFmtId="164" fontId="0" fillId="0" borderId="0" xfId="0" applyNumberFormat="1"/>
    <xf numFmtId="39" fontId="0" fillId="5" borderId="6" xfId="0" applyNumberFormat="1" applyFill="1" applyBorder="1"/>
    <xf numFmtId="164" fontId="4" fillId="5" borderId="6" xfId="0" applyNumberFormat="1" applyFont="1" applyFill="1" applyBorder="1"/>
    <xf numFmtId="43" fontId="0" fillId="0" borderId="0" xfId="1" applyFont="1"/>
    <xf numFmtId="164" fontId="0" fillId="5" borderId="6" xfId="0" applyNumberFormat="1" applyFont="1" applyFill="1" applyBorder="1"/>
    <xf numFmtId="164" fontId="29" fillId="5" borderId="6" xfId="0" applyNumberFormat="1" applyFont="1" applyFill="1" applyBorder="1"/>
    <xf numFmtId="0" fontId="5" fillId="5" borderId="8" xfId="0" applyFont="1" applyFill="1" applyBorder="1" applyAlignment="1"/>
    <xf numFmtId="0" fontId="5" fillId="0" borderId="1" xfId="0" applyFont="1" applyFill="1" applyBorder="1" applyAlignment="1"/>
    <xf numFmtId="0" fontId="5" fillId="0" borderId="0" xfId="0" applyFont="1" applyFill="1" applyBorder="1" applyAlignment="1"/>
    <xf numFmtId="0" fontId="0" fillId="0" borderId="0" xfId="0" applyFill="1" applyBorder="1" applyAlignment="1">
      <alignment vertical="top" wrapText="1"/>
    </xf>
    <xf numFmtId="0" fontId="0" fillId="0" borderId="0" xfId="0" applyFont="1" applyFill="1" applyBorder="1" applyAlignment="1">
      <alignment vertical="top" wrapText="1"/>
    </xf>
    <xf numFmtId="164" fontId="4" fillId="5" borderId="23" xfId="0" applyNumberFormat="1" applyFont="1" applyFill="1" applyBorder="1" applyAlignment="1">
      <alignment horizontal="center" vertical="center" wrapText="1"/>
    </xf>
    <xf numFmtId="164" fontId="4" fillId="5" borderId="24" xfId="0" applyNumberFormat="1" applyFont="1" applyFill="1" applyBorder="1" applyAlignment="1">
      <alignment horizontal="center" vertical="center" wrapText="1"/>
    </xf>
    <xf numFmtId="0" fontId="8" fillId="5" borderId="23" xfId="0" applyNumberFormat="1" applyFont="1" applyFill="1" applyBorder="1" applyAlignment="1">
      <alignment horizontal="center" vertical="center" wrapText="1"/>
    </xf>
    <xf numFmtId="0" fontId="8" fillId="5" borderId="24" xfId="0" applyNumberFormat="1" applyFont="1" applyFill="1" applyBorder="1" applyAlignment="1">
      <alignment horizontal="center" vertical="center" wrapText="1"/>
    </xf>
    <xf numFmtId="0" fontId="5" fillId="0" borderId="3" xfId="0" applyFont="1" applyFill="1" applyBorder="1" applyAlignment="1"/>
    <xf numFmtId="0" fontId="5" fillId="0" borderId="4" xfId="0" applyFont="1" applyFill="1" applyBorder="1" applyAlignment="1"/>
    <xf numFmtId="0" fontId="0" fillId="0" borderId="4" xfId="0" applyFill="1" applyBorder="1" applyAlignment="1"/>
    <xf numFmtId="0" fontId="17" fillId="4" borderId="3" xfId="0" applyFont="1" applyFill="1" applyBorder="1" applyAlignment="1">
      <alignment wrapText="1"/>
    </xf>
    <xf numFmtId="0" fontId="1" fillId="0" borderId="4" xfId="0" applyFont="1" applyBorder="1" applyAlignment="1">
      <alignment wrapText="1"/>
    </xf>
    <xf numFmtId="0" fontId="5" fillId="4" borderId="0" xfId="0" applyFont="1" applyFill="1" applyBorder="1" applyAlignment="1">
      <alignment wrapText="1"/>
    </xf>
    <xf numFmtId="0" fontId="0" fillId="0" borderId="8" xfId="0" applyBorder="1" applyAlignment="1">
      <alignment wrapText="1"/>
    </xf>
    <xf numFmtId="0" fontId="17" fillId="3" borderId="3" xfId="0" applyFont="1" applyFill="1" applyBorder="1" applyAlignment="1">
      <alignment wrapText="1"/>
    </xf>
    <xf numFmtId="0" fontId="17" fillId="3" borderId="4" xfId="0" applyFont="1" applyFill="1" applyBorder="1" applyAlignment="1">
      <alignment wrapText="1"/>
    </xf>
    <xf numFmtId="0" fontId="5" fillId="4" borderId="0" xfId="0" applyFont="1" applyFill="1" applyBorder="1" applyAlignment="1">
      <alignment horizontal="left" wrapText="1"/>
    </xf>
    <xf numFmtId="0" fontId="5" fillId="4" borderId="8" xfId="0" applyFont="1" applyFill="1" applyBorder="1" applyAlignment="1">
      <alignment horizontal="left"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86352</xdr:colOff>
      <xdr:row>34</xdr:row>
      <xdr:rowOff>0</xdr:rowOff>
    </xdr:from>
    <xdr:to>
      <xdr:col>4</xdr:col>
      <xdr:colOff>929821</xdr:colOff>
      <xdr:row>45</xdr:row>
      <xdr:rowOff>113392</xdr:rowOff>
    </xdr:to>
    <xdr:sp macro="" textlink="">
      <xdr:nvSpPr>
        <xdr:cNvPr id="2" name="TextBox 1"/>
        <xdr:cNvSpPr txBox="1"/>
      </xdr:nvSpPr>
      <xdr:spPr>
        <a:xfrm>
          <a:off x="86352" y="6629120"/>
          <a:ext cx="5481237" cy="2238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baseline="0"/>
            <a:t>The following worksheets break down the local and State  BEP amounts on a per pupil basis for charter and Achievement School District (ASD) schools, by local education agency (LEA).</a:t>
          </a:r>
        </a:p>
        <a:p>
          <a:r>
            <a:rPr lang="en-US" sz="1100" baseline="0"/>
            <a:t>The difference between per pupil allotments for charter schools that provide transportation and ASD schools  represents the capital outlay portion of the BEP which  is paid directly from the Department to charter schools.</a:t>
          </a:r>
        </a:p>
        <a:p>
          <a:r>
            <a:rPr lang="en-US" sz="1100" baseline="0"/>
            <a:t>The Department pays in equal installments (plus/minus adjustments) ten months a year (no payments in July and May)</a:t>
          </a:r>
        </a:p>
        <a:p>
          <a:r>
            <a:rPr lang="en-US" sz="1100" b="1" baseline="0"/>
            <a:t>October, February, and June:  </a:t>
          </a:r>
          <a:r>
            <a:rPr lang="en-US" sz="1100" baseline="0"/>
            <a:t>Adjust to Current Year ADMs for ASD, Charters,</a:t>
          </a:r>
        </a:p>
        <a:p>
          <a:r>
            <a:rPr lang="en-US" sz="1100" baseline="0"/>
            <a:t>   and LEA--same weighting applies</a:t>
          </a:r>
        </a:p>
        <a:p>
          <a:r>
            <a:rPr lang="en-US" sz="1100" b="1" baseline="0"/>
            <a:t>June:  </a:t>
          </a:r>
          <a:r>
            <a:rPr lang="en-US" sz="1100" baseline="0"/>
            <a:t>Use Actual Revenues for Current Fiscal Year, rather than Budgeted Revenues--BEP</a:t>
          </a:r>
        </a:p>
        <a:p>
          <a:r>
            <a:rPr lang="en-US" sz="1100" baseline="0"/>
            <a:t>    should include January insurance increase as well as Growth</a:t>
          </a:r>
        </a:p>
        <a:p>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63674</xdr:colOff>
      <xdr:row>25</xdr:row>
      <xdr:rowOff>120370</xdr:rowOff>
    </xdr:from>
    <xdr:to>
      <xdr:col>9</xdr:col>
      <xdr:colOff>11339</xdr:colOff>
      <xdr:row>31</xdr:row>
      <xdr:rowOff>68035</xdr:rowOff>
    </xdr:to>
    <xdr:sp macro="" textlink="">
      <xdr:nvSpPr>
        <xdr:cNvPr id="2" name="TextBox 1"/>
        <xdr:cNvSpPr txBox="1"/>
      </xdr:nvSpPr>
      <xdr:spPr>
        <a:xfrm>
          <a:off x="6159674" y="6597370"/>
          <a:ext cx="5481690" cy="1452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Instructions</a:t>
          </a:r>
          <a:r>
            <a:rPr lang="en-US" sz="1100" b="1" u="sng" baseline="0"/>
            <a:t> for Payments and Adjustments </a:t>
          </a:r>
        </a:p>
        <a:p>
          <a:r>
            <a:rPr lang="en-US" sz="1100" baseline="0"/>
            <a:t>Pay in equal installments (plus/minus adjustments) ten months a year (no payments in</a:t>
          </a:r>
        </a:p>
        <a:p>
          <a:r>
            <a:rPr lang="en-US" sz="1100" baseline="0"/>
            <a:t>   July and May)</a:t>
          </a:r>
        </a:p>
        <a:p>
          <a:r>
            <a:rPr lang="en-US" sz="1100" b="1" baseline="0"/>
            <a:t>October, February, and June:  </a:t>
          </a:r>
          <a:r>
            <a:rPr lang="en-US" sz="1100" baseline="0"/>
            <a:t>Adjust to Current Year ADMs for ASD, Charters,</a:t>
          </a:r>
        </a:p>
        <a:p>
          <a:r>
            <a:rPr lang="en-US" sz="1100" baseline="0"/>
            <a:t>   and LEA--same weighting applies</a:t>
          </a:r>
        </a:p>
        <a:p>
          <a:r>
            <a:rPr lang="en-US" sz="1100" b="1" baseline="0"/>
            <a:t>June:  </a:t>
          </a:r>
          <a:r>
            <a:rPr lang="en-US" sz="1100" baseline="0"/>
            <a:t>Use Actual Revenues for Current Fiscal Year, rather than Budgeted Revenues--BEP</a:t>
          </a:r>
        </a:p>
        <a:p>
          <a:r>
            <a:rPr lang="en-US" sz="1100" baseline="0"/>
            <a:t>    should include January insurance increase as well as Growth</a:t>
          </a: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n.gov/firsttothetop/programs.html" TargetMode="External"/><Relationship Id="rId13" Type="http://schemas.openxmlformats.org/officeDocument/2006/relationships/hyperlink" Target="http://www.tn.gov/education/fedprog/fpfiscalinfo.shtml" TargetMode="External"/><Relationship Id="rId3" Type="http://schemas.openxmlformats.org/officeDocument/2006/relationships/hyperlink" Target="http://idea.ed.gov/explore/view/p/,root,regs,300,C,300%252E209," TargetMode="External"/><Relationship Id="rId7" Type="http://schemas.openxmlformats.org/officeDocument/2006/relationships/hyperlink" Target="http://www.tennessee.gov/education/fedprog/fpschlimprove.shtml" TargetMode="External"/><Relationship Id="rId12" Type="http://schemas.openxmlformats.org/officeDocument/2006/relationships/hyperlink" Target="http://www2.ed.gov/policy/elsec/leg/esea02/pg62.html" TargetMode="External"/><Relationship Id="rId2" Type="http://schemas.openxmlformats.org/officeDocument/2006/relationships/hyperlink" Target="http://www2.ed.gov/policy/elsec/leg/esea02/pg1.html" TargetMode="External"/><Relationship Id="rId1" Type="http://schemas.openxmlformats.org/officeDocument/2006/relationships/hyperlink" Target="http://tn.gov/sbe/bep.html" TargetMode="External"/><Relationship Id="rId6" Type="http://schemas.openxmlformats.org/officeDocument/2006/relationships/hyperlink" Target="http://www.tn.gov/education/support/nutrition.shtml" TargetMode="External"/><Relationship Id="rId11" Type="http://schemas.openxmlformats.org/officeDocument/2006/relationships/hyperlink" Target="http://www.copyright.gov/legislation/pl108-446.pdf" TargetMode="External"/><Relationship Id="rId5" Type="http://schemas.openxmlformats.org/officeDocument/2006/relationships/hyperlink" Target="http://www.tn.gov/education/speced/legal.shtml" TargetMode="External"/><Relationship Id="rId15" Type="http://schemas.openxmlformats.org/officeDocument/2006/relationships/drawing" Target="../drawings/drawing1.xml"/><Relationship Id="rId10" Type="http://schemas.openxmlformats.org/officeDocument/2006/relationships/hyperlink" Target="http://tn.gov/sbe/bep.html" TargetMode="External"/><Relationship Id="rId4" Type="http://schemas.openxmlformats.org/officeDocument/2006/relationships/hyperlink" Target="http://www.tennessee.gov/education/fedprog/fptitle1.shtml" TargetMode="External"/><Relationship Id="rId9" Type="http://schemas.openxmlformats.org/officeDocument/2006/relationships/hyperlink" Target="http://www.tn.gov/education/speced/management_ser.shtml"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zoomScale="84" zoomScaleNormal="84" workbookViewId="0">
      <selection activeCell="F8" sqref="F8:F11"/>
    </sheetView>
  </sheetViews>
  <sheetFormatPr defaultRowHeight="15" x14ac:dyDescent="0.25"/>
  <cols>
    <col min="1" max="1" width="30.42578125" customWidth="1"/>
    <col min="2" max="2" width="2.28515625" customWidth="1"/>
    <col min="3" max="3" width="51.140625" customWidth="1"/>
    <col min="4" max="4" width="2.28515625" customWidth="1"/>
    <col min="5" max="5" width="46.7109375" customWidth="1"/>
    <col min="6" max="6" width="19" customWidth="1"/>
    <col min="7" max="7" width="22.85546875" customWidth="1"/>
    <col min="8" max="8" width="48.5703125" customWidth="1"/>
    <col min="9" max="9" width="8.7109375" customWidth="1"/>
    <col min="10" max="10" width="19" customWidth="1"/>
  </cols>
  <sheetData>
    <row r="1" spans="1:7" ht="18.75" x14ac:dyDescent="0.3">
      <c r="A1" s="156" t="s">
        <v>75</v>
      </c>
      <c r="B1" s="157"/>
      <c r="C1" s="157"/>
      <c r="D1" s="157"/>
      <c r="E1" s="157"/>
    </row>
    <row r="2" spans="1:7" ht="18.75" x14ac:dyDescent="0.3">
      <c r="A2" s="98"/>
      <c r="B2" s="98"/>
      <c r="C2" s="98"/>
      <c r="D2" s="98"/>
      <c r="E2" s="98"/>
    </row>
    <row r="3" spans="1:7" x14ac:dyDescent="0.25">
      <c r="A3" s="158" t="s">
        <v>104</v>
      </c>
      <c r="B3" s="159"/>
      <c r="C3" s="159"/>
      <c r="D3" s="159"/>
      <c r="E3" s="159"/>
    </row>
    <row r="4" spans="1:7" x14ac:dyDescent="0.25">
      <c r="A4" s="159"/>
      <c r="B4" s="159"/>
      <c r="C4" s="159"/>
      <c r="D4" s="159"/>
      <c r="E4" s="159"/>
    </row>
    <row r="5" spans="1:7" ht="51" customHeight="1" x14ac:dyDescent="0.25">
      <c r="A5" s="159"/>
      <c r="B5" s="159"/>
      <c r="C5" s="159"/>
      <c r="D5" s="159"/>
      <c r="E5" s="159"/>
    </row>
    <row r="6" spans="1:7" ht="12.75" customHeight="1" thickBot="1" x14ac:dyDescent="0.3">
      <c r="A6" s="4"/>
      <c r="B6" s="4"/>
      <c r="D6" s="4"/>
    </row>
    <row r="7" spans="1:7" ht="32.25" thickBot="1" x14ac:dyDescent="0.3">
      <c r="A7" s="109" t="s">
        <v>50</v>
      </c>
      <c r="B7" s="110"/>
      <c r="C7" s="111" t="s">
        <v>51</v>
      </c>
      <c r="D7" s="110"/>
      <c r="E7" s="112" t="s">
        <v>52</v>
      </c>
      <c r="F7" s="112" t="s">
        <v>83</v>
      </c>
      <c r="G7" s="112" t="s">
        <v>82</v>
      </c>
    </row>
    <row r="8" spans="1:7" ht="15.75" x14ac:dyDescent="0.25">
      <c r="A8" s="125"/>
      <c r="B8" s="126"/>
      <c r="C8" s="127"/>
      <c r="D8" s="129"/>
      <c r="E8" s="128"/>
      <c r="F8" s="160" t="s">
        <v>88</v>
      </c>
      <c r="G8" s="162" t="s">
        <v>84</v>
      </c>
    </row>
    <row r="9" spans="1:7" ht="15.75" x14ac:dyDescent="0.25">
      <c r="A9" s="125" t="s">
        <v>67</v>
      </c>
      <c r="B9" s="126"/>
      <c r="C9" s="130"/>
      <c r="D9" s="126"/>
      <c r="E9" s="131"/>
      <c r="F9" s="161"/>
      <c r="G9" s="163"/>
    </row>
    <row r="10" spans="1:7" ht="47.25" x14ac:dyDescent="0.25">
      <c r="A10" s="142" t="s">
        <v>53</v>
      </c>
      <c r="B10" s="100"/>
      <c r="C10" s="102" t="s">
        <v>57</v>
      </c>
      <c r="D10" s="101"/>
      <c r="E10" s="103" t="s">
        <v>59</v>
      </c>
      <c r="F10" s="161"/>
      <c r="G10" s="163"/>
    </row>
    <row r="11" spans="1:7" ht="15.75" x14ac:dyDescent="0.25">
      <c r="A11" s="99"/>
      <c r="B11" s="100"/>
      <c r="C11" s="113" t="s">
        <v>58</v>
      </c>
      <c r="D11" s="101"/>
      <c r="E11" s="103"/>
      <c r="F11" s="161"/>
      <c r="G11" s="163"/>
    </row>
    <row r="12" spans="1:7" s="114" customFormat="1" ht="11.25" x14ac:dyDescent="0.2">
      <c r="A12" s="115"/>
      <c r="B12" s="116"/>
      <c r="C12" s="117"/>
      <c r="D12" s="118"/>
      <c r="E12" s="119"/>
      <c r="F12" s="132"/>
      <c r="G12" s="133"/>
    </row>
    <row r="13" spans="1:7" ht="63" x14ac:dyDescent="0.25">
      <c r="A13" s="99" t="s">
        <v>56</v>
      </c>
      <c r="B13" s="100"/>
      <c r="C13" s="102" t="s">
        <v>89</v>
      </c>
      <c r="D13" s="101"/>
      <c r="E13" s="103" t="s">
        <v>60</v>
      </c>
      <c r="F13" s="134" t="s">
        <v>90</v>
      </c>
      <c r="G13" s="135" t="s">
        <v>85</v>
      </c>
    </row>
    <row r="14" spans="1:7" s="114" customFormat="1" ht="11.25" x14ac:dyDescent="0.2">
      <c r="A14" s="115"/>
      <c r="B14" s="116"/>
      <c r="C14" s="117"/>
      <c r="D14" s="118"/>
      <c r="E14" s="119"/>
      <c r="F14" s="132"/>
      <c r="G14" s="133"/>
    </row>
    <row r="15" spans="1:7" ht="94.5" x14ac:dyDescent="0.25">
      <c r="A15" s="99" t="s">
        <v>55</v>
      </c>
      <c r="B15" s="100"/>
      <c r="C15" s="102" t="s">
        <v>105</v>
      </c>
      <c r="D15" s="101"/>
      <c r="E15" s="103" t="s">
        <v>61</v>
      </c>
      <c r="F15" s="134" t="s">
        <v>91</v>
      </c>
      <c r="G15" s="135" t="s">
        <v>87</v>
      </c>
    </row>
    <row r="16" spans="1:7" s="114" customFormat="1" ht="11.25" x14ac:dyDescent="0.2">
      <c r="A16" s="115"/>
      <c r="B16" s="116"/>
      <c r="C16" s="117"/>
      <c r="D16" s="118"/>
      <c r="E16" s="119"/>
      <c r="F16" s="132"/>
      <c r="G16" s="133"/>
    </row>
    <row r="17" spans="1:8" ht="110.25" x14ac:dyDescent="0.25">
      <c r="A17" s="99" t="s">
        <v>54</v>
      </c>
      <c r="B17" s="100"/>
      <c r="C17" s="102" t="s">
        <v>62</v>
      </c>
      <c r="D17" s="101"/>
      <c r="E17" s="103" t="s">
        <v>63</v>
      </c>
      <c r="F17" s="134" t="s">
        <v>93</v>
      </c>
      <c r="G17" s="135" t="s">
        <v>86</v>
      </c>
    </row>
    <row r="18" spans="1:8" s="114" customFormat="1" ht="11.25" x14ac:dyDescent="0.2">
      <c r="A18" s="120"/>
      <c r="B18" s="121"/>
      <c r="C18" s="122"/>
      <c r="D18" s="123"/>
      <c r="E18" s="124"/>
      <c r="F18" s="136"/>
      <c r="G18" s="137"/>
    </row>
    <row r="19" spans="1:8" ht="15.75" x14ac:dyDescent="0.25">
      <c r="A19" s="125" t="s">
        <v>66</v>
      </c>
      <c r="B19" s="126"/>
      <c r="C19" s="147" t="s">
        <v>106</v>
      </c>
      <c r="D19" s="126"/>
      <c r="E19" s="131"/>
      <c r="F19" s="138"/>
      <c r="G19" s="138"/>
    </row>
    <row r="20" spans="1:8" ht="162.75" customHeight="1" x14ac:dyDescent="0.25">
      <c r="A20" s="142" t="s">
        <v>68</v>
      </c>
      <c r="B20" s="100"/>
      <c r="C20" s="102" t="s">
        <v>107</v>
      </c>
      <c r="D20" s="101"/>
      <c r="E20" s="103" t="s">
        <v>69</v>
      </c>
      <c r="F20" s="134" t="s">
        <v>97</v>
      </c>
      <c r="G20" s="143" t="s">
        <v>101</v>
      </c>
      <c r="H20" s="146"/>
    </row>
    <row r="21" spans="1:8" s="114" customFormat="1" ht="11.25" x14ac:dyDescent="0.2">
      <c r="A21" s="115"/>
      <c r="B21" s="116"/>
      <c r="C21" s="117"/>
      <c r="D21" s="118"/>
      <c r="E21" s="119"/>
      <c r="F21" s="132"/>
      <c r="G21" s="133"/>
    </row>
    <row r="22" spans="1:8" ht="133.5" customHeight="1" x14ac:dyDescent="0.25">
      <c r="A22" s="142" t="s">
        <v>70</v>
      </c>
      <c r="B22" s="100"/>
      <c r="C22" s="102" t="s">
        <v>71</v>
      </c>
      <c r="D22" s="101"/>
      <c r="E22" s="103" t="s">
        <v>72</v>
      </c>
      <c r="F22" s="141">
        <v>1500</v>
      </c>
      <c r="G22" s="143" t="s">
        <v>96</v>
      </c>
    </row>
    <row r="23" spans="1:8" s="114" customFormat="1" ht="11.25" x14ac:dyDescent="0.2">
      <c r="A23" s="115"/>
      <c r="B23" s="116"/>
      <c r="C23" s="117"/>
      <c r="D23" s="118"/>
      <c r="E23" s="119"/>
      <c r="F23" s="132"/>
      <c r="G23" s="133"/>
    </row>
    <row r="24" spans="1:8" ht="63" x14ac:dyDescent="0.25">
      <c r="A24" s="142" t="s">
        <v>64</v>
      </c>
      <c r="B24" s="100"/>
      <c r="C24" s="102" t="s">
        <v>99</v>
      </c>
      <c r="D24" s="101"/>
      <c r="E24" s="103" t="s">
        <v>65</v>
      </c>
      <c r="F24" s="134" t="s">
        <v>92</v>
      </c>
      <c r="G24" s="143" t="s">
        <v>100</v>
      </c>
    </row>
    <row r="25" spans="1:8" s="114" customFormat="1" x14ac:dyDescent="0.2">
      <c r="A25" s="115"/>
      <c r="B25" s="116"/>
      <c r="C25" s="117"/>
      <c r="D25" s="118"/>
      <c r="E25" s="119"/>
      <c r="F25" s="132"/>
      <c r="G25" s="144"/>
    </row>
    <row r="26" spans="1:8" ht="94.5" x14ac:dyDescent="0.25">
      <c r="A26" s="142" t="s">
        <v>73</v>
      </c>
      <c r="B26" s="100"/>
      <c r="C26" s="102" t="s">
        <v>102</v>
      </c>
      <c r="D26" s="101"/>
      <c r="E26" s="103" t="s">
        <v>74</v>
      </c>
      <c r="F26" s="134"/>
      <c r="G26" s="145"/>
    </row>
    <row r="27" spans="1:8" s="114" customFormat="1" x14ac:dyDescent="0.2">
      <c r="A27" s="115"/>
      <c r="B27" s="116"/>
      <c r="C27" s="117"/>
      <c r="D27" s="118"/>
      <c r="E27" s="119"/>
      <c r="F27" s="132"/>
      <c r="G27" s="144"/>
    </row>
    <row r="28" spans="1:8" s="10" customFormat="1" ht="78.75" x14ac:dyDescent="0.25">
      <c r="A28" s="99" t="s">
        <v>79</v>
      </c>
      <c r="B28" s="100"/>
      <c r="C28" s="102" t="s">
        <v>80</v>
      </c>
      <c r="D28" s="101"/>
      <c r="E28" s="103" t="s">
        <v>81</v>
      </c>
      <c r="F28" s="134"/>
      <c r="G28" s="145"/>
    </row>
    <row r="29" spans="1:8" s="114" customFormat="1" x14ac:dyDescent="0.2">
      <c r="A29" s="115"/>
      <c r="B29" s="116"/>
      <c r="C29" s="117"/>
      <c r="D29" s="118"/>
      <c r="E29" s="119"/>
      <c r="F29" s="132"/>
      <c r="G29" s="144"/>
    </row>
    <row r="30" spans="1:8" ht="47.25" x14ac:dyDescent="0.25">
      <c r="A30" s="142" t="s">
        <v>76</v>
      </c>
      <c r="B30" s="100"/>
      <c r="C30" s="102" t="s">
        <v>95</v>
      </c>
      <c r="D30" s="101"/>
      <c r="E30" s="103" t="s">
        <v>103</v>
      </c>
      <c r="F30" s="134"/>
      <c r="G30" s="143" t="s">
        <v>94</v>
      </c>
    </row>
    <row r="31" spans="1:8" s="114" customFormat="1" x14ac:dyDescent="0.2">
      <c r="A31" s="115"/>
      <c r="B31" s="116"/>
      <c r="C31" s="117"/>
      <c r="D31" s="118"/>
      <c r="E31" s="119"/>
      <c r="F31" s="132"/>
      <c r="G31" s="144"/>
    </row>
    <row r="32" spans="1:8" s="10" customFormat="1" ht="94.5" x14ac:dyDescent="0.25">
      <c r="A32" s="142" t="s">
        <v>77</v>
      </c>
      <c r="B32" s="100"/>
      <c r="C32" s="102" t="s">
        <v>78</v>
      </c>
      <c r="D32" s="101"/>
      <c r="E32" s="103" t="s">
        <v>98</v>
      </c>
      <c r="F32" s="134"/>
      <c r="G32" s="145"/>
    </row>
    <row r="33" spans="1:7" s="10" customFormat="1" ht="16.5" thickBot="1" x14ac:dyDescent="0.3">
      <c r="A33" s="104"/>
      <c r="B33" s="105"/>
      <c r="C33" s="106"/>
      <c r="D33" s="107"/>
      <c r="E33" s="108"/>
      <c r="F33" s="139"/>
      <c r="G33" s="140"/>
    </row>
    <row r="34" spans="1:7" s="10" customFormat="1" x14ac:dyDescent="0.25">
      <c r="E34" s="58"/>
    </row>
    <row r="35" spans="1:7" s="10" customFormat="1" x14ac:dyDescent="0.25">
      <c r="E35" s="59"/>
    </row>
    <row r="36" spans="1:7" s="10" customFormat="1" x14ac:dyDescent="0.25">
      <c r="E36" s="60"/>
    </row>
    <row r="37" spans="1:7" s="10" customFormat="1" x14ac:dyDescent="0.25"/>
    <row r="38" spans="1:7" s="10" customFormat="1" x14ac:dyDescent="0.25">
      <c r="E38" s="60"/>
    </row>
    <row r="39" spans="1:7" s="10" customFormat="1" x14ac:dyDescent="0.25"/>
    <row r="40" spans="1:7" s="10" customFormat="1" x14ac:dyDescent="0.25"/>
    <row r="41" spans="1:7" s="10" customFormat="1" x14ac:dyDescent="0.25"/>
    <row r="42" spans="1:7" s="10" customFormat="1" x14ac:dyDescent="0.25"/>
    <row r="43" spans="1:7" s="10" customFormat="1" x14ac:dyDescent="0.25"/>
    <row r="44" spans="1:7" s="10" customFormat="1" x14ac:dyDescent="0.25"/>
    <row r="45" spans="1:7" s="10" customFormat="1" x14ac:dyDescent="0.25"/>
    <row r="46" spans="1:7" s="10" customFormat="1" x14ac:dyDescent="0.25"/>
    <row r="47" spans="1:7" s="10" customFormat="1" x14ac:dyDescent="0.25"/>
    <row r="48" spans="1:7" s="10" customFormat="1" x14ac:dyDescent="0.25">
      <c r="A48"/>
      <c r="B48"/>
      <c r="C48"/>
      <c r="D48"/>
      <c r="E48"/>
    </row>
    <row r="49" spans="2:4" x14ac:dyDescent="0.25">
      <c r="B49" s="5"/>
      <c r="D49" s="5"/>
    </row>
  </sheetData>
  <mergeCells count="4">
    <mergeCell ref="A1:E1"/>
    <mergeCell ref="A3:E5"/>
    <mergeCell ref="F8:F11"/>
    <mergeCell ref="G8:G11"/>
  </mergeCells>
  <hyperlinks>
    <hyperlink ref="C11" r:id="rId1"/>
    <hyperlink ref="G30" r:id="rId2" location="sec1003"/>
    <hyperlink ref="G22" r:id="rId3"/>
    <hyperlink ref="A20" r:id="rId4"/>
    <hyperlink ref="A22" r:id="rId5"/>
    <hyperlink ref="A26" r:id="rId6"/>
    <hyperlink ref="A30" r:id="rId7"/>
    <hyperlink ref="A32" r:id="rId8"/>
    <hyperlink ref="A24" r:id="rId9"/>
    <hyperlink ref="A10" r:id="rId10"/>
    <hyperlink ref="G24" r:id="rId11"/>
    <hyperlink ref="G20" r:id="rId12" location="sec5206"/>
    <hyperlink ref="C19" r:id="rId13" location="Allocations"/>
  </hyperlinks>
  <pageMargins left="0.7" right="0.7" top="0.75" bottom="0.75" header="0.3" footer="0.3"/>
  <pageSetup scale="65" fitToHeight="2" orientation="landscape" r:id="rId14"/>
  <headerFooter>
    <oddFooter>&amp;L&amp;D&amp;C&amp;F&amp;RPage &amp;P of &amp;N</oddFooter>
  </headerFooter>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zoomScale="70" zoomScaleNormal="70" workbookViewId="0">
      <selection activeCell="I8" sqref="I8"/>
    </sheetView>
  </sheetViews>
  <sheetFormatPr defaultRowHeight="15" x14ac:dyDescent="0.25"/>
  <cols>
    <col min="1" max="1" width="14" customWidth="1"/>
    <col min="2" max="2" width="2.28515625" customWidth="1"/>
    <col min="3" max="3" width="51.140625" customWidth="1"/>
    <col min="4" max="4" width="19.7109375" customWidth="1"/>
    <col min="5" max="5" width="4.28515625" customWidth="1"/>
    <col min="6" max="6" width="6.7109375" customWidth="1"/>
    <col min="7" max="7" width="48.5703125" customWidth="1"/>
    <col min="8" max="8" width="8.7109375" customWidth="1"/>
    <col min="9" max="9" width="19" customWidth="1"/>
    <col min="11" max="11" width="10.28515625" bestFit="1" customWidth="1"/>
    <col min="13" max="13" width="10.140625" bestFit="1" customWidth="1"/>
  </cols>
  <sheetData>
    <row r="1" spans="1:13" ht="18.75" x14ac:dyDescent="0.3">
      <c r="A1" s="164" t="s">
        <v>108</v>
      </c>
      <c r="B1" s="165"/>
      <c r="C1" s="166"/>
    </row>
    <row r="2" spans="1:13" ht="18.75" x14ac:dyDescent="0.3">
      <c r="A2" s="3" t="s">
        <v>34</v>
      </c>
      <c r="B2" s="3"/>
    </row>
    <row r="3" spans="1:13" ht="15.75" x14ac:dyDescent="0.25">
      <c r="A3" s="2" t="s">
        <v>14</v>
      </c>
      <c r="B3" s="4"/>
    </row>
    <row r="4" spans="1:13" ht="12.75" customHeight="1" x14ac:dyDescent="0.25">
      <c r="A4" s="4"/>
      <c r="B4" s="4"/>
    </row>
    <row r="5" spans="1:13" ht="15.75" thickBot="1" x14ac:dyDescent="0.3">
      <c r="D5" s="38" t="s">
        <v>4</v>
      </c>
    </row>
    <row r="6" spans="1:13" ht="15" customHeight="1" x14ac:dyDescent="0.3">
      <c r="A6" s="56"/>
      <c r="B6" s="57"/>
      <c r="C6" s="57"/>
      <c r="D6" s="15" t="s">
        <v>122</v>
      </c>
      <c r="F6" s="167" t="s">
        <v>27</v>
      </c>
      <c r="G6" s="168"/>
      <c r="H6" s="168"/>
      <c r="I6" s="54" t="str">
        <f>+D7</f>
        <v>Actual Amount</v>
      </c>
    </row>
    <row r="7" spans="1:13" ht="15.75" x14ac:dyDescent="0.25">
      <c r="A7" s="18" t="s">
        <v>18</v>
      </c>
      <c r="B7" s="19"/>
      <c r="C7" s="19" t="s">
        <v>15</v>
      </c>
      <c r="D7" s="20" t="s">
        <v>114</v>
      </c>
      <c r="E7" s="6"/>
      <c r="F7" s="11"/>
      <c r="G7" s="44" t="s">
        <v>21</v>
      </c>
      <c r="H7" s="9"/>
      <c r="I7" s="42">
        <f>+D26</f>
        <v>864607500</v>
      </c>
    </row>
    <row r="8" spans="1:13" ht="15.75" customHeight="1" x14ac:dyDescent="0.4">
      <c r="A8" s="21" t="s">
        <v>13</v>
      </c>
      <c r="B8" s="22"/>
      <c r="C8" s="23" t="s">
        <v>6</v>
      </c>
      <c r="D8" s="46">
        <v>322381100</v>
      </c>
      <c r="E8" s="7"/>
      <c r="F8" s="11"/>
      <c r="G8" s="44" t="s">
        <v>23</v>
      </c>
      <c r="H8" s="9"/>
      <c r="I8" s="43">
        <f>-64981704*0.25</f>
        <v>-16245426</v>
      </c>
    </row>
    <row r="9" spans="1:13" ht="15.75" x14ac:dyDescent="0.25">
      <c r="A9" s="21">
        <v>40210</v>
      </c>
      <c r="B9" s="22"/>
      <c r="C9" s="24" t="s">
        <v>5</v>
      </c>
      <c r="D9" s="46">
        <v>233058200</v>
      </c>
      <c r="E9" s="7"/>
      <c r="F9" s="11"/>
      <c r="G9" s="44" t="s">
        <v>24</v>
      </c>
      <c r="H9" s="9"/>
      <c r="I9" s="42">
        <f>SUM(I7:I8)</f>
        <v>848362074</v>
      </c>
      <c r="M9" s="149"/>
    </row>
    <row r="10" spans="1:13" ht="21.75" customHeight="1" x14ac:dyDescent="0.4">
      <c r="A10" s="21" t="s">
        <v>8</v>
      </c>
      <c r="B10" s="22"/>
      <c r="C10" s="23" t="s">
        <v>9</v>
      </c>
      <c r="D10" s="46">
        <v>20172200</v>
      </c>
      <c r="E10" s="7"/>
      <c r="F10" s="11"/>
      <c r="G10" s="44" t="str">
        <f>+C28</f>
        <v>Prior Year ADM²</v>
      </c>
      <c r="H10" s="9"/>
      <c r="I10" s="43">
        <f>+D28</f>
        <v>81910</v>
      </c>
    </row>
    <row r="11" spans="1:13" ht="21.75" thickBot="1" x14ac:dyDescent="0.5">
      <c r="A11" s="21" t="s">
        <v>10</v>
      </c>
      <c r="B11" s="22"/>
      <c r="C11" s="23" t="s">
        <v>11</v>
      </c>
      <c r="D11" s="46">
        <v>500000</v>
      </c>
      <c r="E11" s="7"/>
      <c r="F11" s="11"/>
      <c r="G11" s="169" t="s">
        <v>25</v>
      </c>
      <c r="H11" s="9"/>
      <c r="I11" s="12"/>
    </row>
    <row r="12" spans="1:13" ht="21.75" thickBot="1" x14ac:dyDescent="0.5">
      <c r="A12" s="21" t="s">
        <v>35</v>
      </c>
      <c r="B12" s="22"/>
      <c r="C12" s="23" t="s">
        <v>36</v>
      </c>
      <c r="D12" s="46">
        <v>0</v>
      </c>
      <c r="E12" s="7"/>
      <c r="F12" s="34"/>
      <c r="G12" s="170"/>
      <c r="H12" s="35"/>
      <c r="I12" s="41">
        <f>+I9/I10</f>
        <v>10357.246660969357</v>
      </c>
    </row>
    <row r="13" spans="1:13" ht="15.75" customHeight="1" thickBot="1" x14ac:dyDescent="0.3">
      <c r="A13" s="21" t="s">
        <v>12</v>
      </c>
      <c r="B13" s="22"/>
      <c r="C13" s="23" t="s">
        <v>0</v>
      </c>
      <c r="D13" s="46">
        <v>60000</v>
      </c>
      <c r="E13" s="7"/>
    </row>
    <row r="14" spans="1:13" ht="18" customHeight="1" x14ac:dyDescent="0.25">
      <c r="A14" s="21">
        <v>44110</v>
      </c>
      <c r="B14" s="22"/>
      <c r="C14" s="24" t="s">
        <v>1</v>
      </c>
      <c r="D14" s="46">
        <v>0</v>
      </c>
      <c r="E14" s="7"/>
      <c r="F14" s="171" t="s">
        <v>22</v>
      </c>
      <c r="G14" s="172"/>
      <c r="H14" s="172"/>
      <c r="I14" s="55" t="str">
        <f>+D7</f>
        <v>Actual Amount</v>
      </c>
    </row>
    <row r="15" spans="1:13" ht="15.75" customHeight="1" x14ac:dyDescent="0.25">
      <c r="A15" s="21">
        <v>49810</v>
      </c>
      <c r="B15" s="22"/>
      <c r="C15" s="17" t="s">
        <v>2</v>
      </c>
      <c r="D15" s="46">
        <v>0</v>
      </c>
      <c r="E15" s="7"/>
      <c r="F15" s="13"/>
      <c r="G15" s="45" t="s">
        <v>21</v>
      </c>
      <c r="H15" s="8"/>
      <c r="I15" s="48">
        <f>+D26</f>
        <v>864607500</v>
      </c>
    </row>
    <row r="16" spans="1:13" ht="15.75" customHeight="1" x14ac:dyDescent="0.4">
      <c r="A16" s="21"/>
      <c r="B16" s="22"/>
      <c r="C16" s="17"/>
      <c r="D16" s="47"/>
      <c r="E16" s="7"/>
      <c r="F16" s="13"/>
      <c r="G16" s="45" t="s">
        <v>23</v>
      </c>
      <c r="H16" s="8"/>
      <c r="I16" s="48">
        <f>+I8</f>
        <v>-16245426</v>
      </c>
    </row>
    <row r="17" spans="1:9" ht="15.75" customHeight="1" x14ac:dyDescent="0.4">
      <c r="A17" s="21" t="s">
        <v>119</v>
      </c>
      <c r="B17" s="22"/>
      <c r="C17" s="17" t="s">
        <v>37</v>
      </c>
      <c r="D17" s="47">
        <v>-8537000</v>
      </c>
      <c r="E17" s="7"/>
      <c r="F17" s="13"/>
      <c r="G17" s="45" t="s">
        <v>26</v>
      </c>
      <c r="H17" s="8"/>
      <c r="I17" s="49">
        <v>-39800900</v>
      </c>
    </row>
    <row r="18" spans="1:9" ht="15.75" customHeight="1" x14ac:dyDescent="0.4">
      <c r="A18" s="61"/>
      <c r="B18" s="22"/>
      <c r="C18" s="17"/>
      <c r="D18" s="47"/>
      <c r="E18" s="7"/>
      <c r="F18" s="13"/>
      <c r="G18" s="45" t="s">
        <v>24</v>
      </c>
      <c r="H18" s="8"/>
      <c r="I18" s="48">
        <f>SUM(I15:I17)</f>
        <v>808561174</v>
      </c>
    </row>
    <row r="19" spans="1:9" ht="15.75" customHeight="1" x14ac:dyDescent="0.4">
      <c r="A19" s="16"/>
      <c r="B19" s="17"/>
      <c r="C19" s="25" t="s">
        <v>7</v>
      </c>
      <c r="D19" s="26">
        <f>SUM(D8:D18)</f>
        <v>567634500</v>
      </c>
      <c r="E19" s="7"/>
      <c r="F19" s="13"/>
      <c r="G19" s="45" t="str">
        <f>+G10</f>
        <v>Prior Year ADM²</v>
      </c>
      <c r="H19" s="8"/>
      <c r="I19" s="49">
        <f>+D28</f>
        <v>81910</v>
      </c>
    </row>
    <row r="20" spans="1:9" ht="21.75" thickBot="1" x14ac:dyDescent="0.5">
      <c r="A20" s="27"/>
      <c r="B20" s="28"/>
      <c r="C20" s="17"/>
      <c r="D20" s="29"/>
      <c r="E20" s="7"/>
      <c r="F20" s="13"/>
      <c r="G20" s="52" t="s">
        <v>31</v>
      </c>
      <c r="H20" s="8"/>
      <c r="I20" s="14"/>
    </row>
    <row r="21" spans="1:9" ht="17.25" customHeight="1" thickBot="1" x14ac:dyDescent="0.5">
      <c r="A21" s="18" t="s">
        <v>19</v>
      </c>
      <c r="B21" s="19"/>
      <c r="C21" s="19" t="s">
        <v>15</v>
      </c>
      <c r="D21" s="20" t="str">
        <f>+D7</f>
        <v>Actual Amount</v>
      </c>
      <c r="E21" s="7"/>
      <c r="F21" s="36"/>
      <c r="G21" s="53" t="s">
        <v>32</v>
      </c>
      <c r="H21" s="37"/>
      <c r="I21" s="41">
        <f>+I18/I19</f>
        <v>9871.3365156879499</v>
      </c>
    </row>
    <row r="22" spans="1:9" ht="15.75" x14ac:dyDescent="0.25">
      <c r="A22" s="21">
        <v>46511</v>
      </c>
      <c r="B22" s="22"/>
      <c r="C22" s="17" t="s">
        <v>3</v>
      </c>
      <c r="D22" s="46">
        <v>296973000</v>
      </c>
      <c r="E22" s="7"/>
    </row>
    <row r="23" spans="1:9" ht="21.75" customHeight="1" x14ac:dyDescent="0.4">
      <c r="A23" s="21" t="s">
        <v>16</v>
      </c>
      <c r="B23" s="22"/>
      <c r="C23" s="23" t="s">
        <v>17</v>
      </c>
      <c r="D23" s="47"/>
      <c r="E23" s="7"/>
      <c r="F23" s="5" t="s">
        <v>33</v>
      </c>
    </row>
    <row r="24" spans="1:9" ht="20.25" customHeight="1" x14ac:dyDescent="0.25">
      <c r="A24" s="16"/>
      <c r="B24" s="17"/>
      <c r="C24" s="25" t="s">
        <v>20</v>
      </c>
      <c r="D24" s="26">
        <f>SUM(D22:D23)</f>
        <v>296973000</v>
      </c>
      <c r="E24" s="7"/>
      <c r="F24" s="5" t="s">
        <v>111</v>
      </c>
    </row>
    <row r="25" spans="1:9" x14ac:dyDescent="0.25">
      <c r="A25" s="27"/>
      <c r="B25" s="28"/>
      <c r="C25" s="17"/>
      <c r="D25" s="30"/>
      <c r="E25" s="7"/>
      <c r="F25" s="1"/>
    </row>
    <row r="26" spans="1:9" ht="20.25" customHeight="1" x14ac:dyDescent="0.45">
      <c r="A26" s="16"/>
      <c r="B26" s="17"/>
      <c r="C26" s="31" t="s">
        <v>21</v>
      </c>
      <c r="D26" s="32">
        <f>+D19+D24</f>
        <v>864607500</v>
      </c>
    </row>
    <row r="27" spans="1:9" ht="21" customHeight="1" x14ac:dyDescent="0.45">
      <c r="A27" s="16"/>
      <c r="B27" s="17"/>
      <c r="C27" s="31"/>
      <c r="D27" s="32"/>
    </row>
    <row r="28" spans="1:9" ht="18.75" customHeight="1" x14ac:dyDescent="0.3">
      <c r="A28" s="16"/>
      <c r="B28" s="17"/>
      <c r="C28" s="28" t="s">
        <v>121</v>
      </c>
      <c r="D28" s="33">
        <v>81910</v>
      </c>
      <c r="F28" s="10"/>
      <c r="G28" s="10"/>
      <c r="H28" s="10"/>
      <c r="I28" s="10"/>
    </row>
    <row r="29" spans="1:9" ht="18.75" x14ac:dyDescent="0.3">
      <c r="A29" s="16"/>
      <c r="B29" s="17"/>
      <c r="C29" s="28"/>
      <c r="D29" s="33"/>
      <c r="F29" s="10"/>
      <c r="G29" s="10"/>
      <c r="H29" s="10"/>
      <c r="I29" s="10"/>
    </row>
    <row r="30" spans="1:9" ht="16.5" customHeight="1" x14ac:dyDescent="0.45">
      <c r="A30" s="16"/>
      <c r="B30" s="17"/>
      <c r="C30" s="51" t="s">
        <v>29</v>
      </c>
      <c r="D30" s="32"/>
      <c r="F30" s="10"/>
      <c r="G30" s="10"/>
      <c r="H30" s="10"/>
      <c r="I30" s="10"/>
    </row>
    <row r="31" spans="1:9" ht="18" customHeight="1" thickBot="1" x14ac:dyDescent="0.5">
      <c r="A31" s="39"/>
      <c r="B31" s="40"/>
      <c r="C31" s="155" t="s">
        <v>30</v>
      </c>
      <c r="D31" s="78">
        <f>+D26/D28</f>
        <v>10555.579294347455</v>
      </c>
      <c r="F31" s="10"/>
      <c r="G31" s="10"/>
      <c r="H31" s="10"/>
      <c r="I31" s="10"/>
    </row>
    <row r="32" spans="1:9" s="10" customFormat="1" x14ac:dyDescent="0.25">
      <c r="D32" s="58"/>
    </row>
    <row r="33" spans="1:9" s="10" customFormat="1" x14ac:dyDescent="0.25"/>
    <row r="34" spans="1:9" s="10" customFormat="1" x14ac:dyDescent="0.25">
      <c r="D34" s="59"/>
    </row>
    <row r="35" spans="1:9" s="10" customFormat="1" ht="21" customHeight="1" x14ac:dyDescent="0.25">
      <c r="D35" s="60"/>
    </row>
    <row r="36" spans="1:9" s="10" customFormat="1" x14ac:dyDescent="0.25"/>
    <row r="37" spans="1:9" s="10" customFormat="1" x14ac:dyDescent="0.25">
      <c r="D37" s="60"/>
    </row>
    <row r="38" spans="1:9" s="10" customFormat="1" x14ac:dyDescent="0.25"/>
    <row r="39" spans="1:9" s="10" customFormat="1" x14ac:dyDescent="0.25"/>
    <row r="40" spans="1:9" s="10" customFormat="1" x14ac:dyDescent="0.25"/>
    <row r="41" spans="1:9" s="10" customFormat="1" x14ac:dyDescent="0.25"/>
    <row r="42" spans="1:9" s="10" customFormat="1" x14ac:dyDescent="0.25"/>
    <row r="43" spans="1:9" s="10" customFormat="1" x14ac:dyDescent="0.25"/>
    <row r="44" spans="1:9" s="10" customFormat="1" x14ac:dyDescent="0.25"/>
    <row r="45" spans="1:9" s="10" customFormat="1" x14ac:dyDescent="0.25"/>
    <row r="46" spans="1:9" s="10" customFormat="1" x14ac:dyDescent="0.25"/>
    <row r="47" spans="1:9" s="10" customFormat="1" x14ac:dyDescent="0.25">
      <c r="A47"/>
      <c r="B47"/>
      <c r="C47"/>
      <c r="D47"/>
    </row>
    <row r="48" spans="1:9" s="10" customFormat="1" x14ac:dyDescent="0.25">
      <c r="A48"/>
      <c r="B48" s="5"/>
      <c r="C48"/>
      <c r="D48"/>
      <c r="F48"/>
      <c r="G48"/>
      <c r="H48"/>
      <c r="I48"/>
    </row>
    <row r="49" spans="1:9" s="10" customFormat="1" x14ac:dyDescent="0.25">
      <c r="A49"/>
      <c r="B49"/>
      <c r="C49"/>
      <c r="D49"/>
      <c r="F49"/>
      <c r="G49"/>
      <c r="H49"/>
      <c r="I49"/>
    </row>
    <row r="50" spans="1:9" s="10" customFormat="1" x14ac:dyDescent="0.25">
      <c r="A50"/>
      <c r="B50"/>
      <c r="C50"/>
      <c r="D50"/>
      <c r="F50"/>
      <c r="G50"/>
      <c r="H50"/>
      <c r="I50"/>
    </row>
    <row r="51" spans="1:9" s="10" customFormat="1" x14ac:dyDescent="0.25">
      <c r="A51"/>
      <c r="B51"/>
      <c r="C51"/>
      <c r="D51"/>
      <c r="F51"/>
      <c r="G51"/>
      <c r="H51"/>
      <c r="I51"/>
    </row>
  </sheetData>
  <mergeCells count="4">
    <mergeCell ref="A1:C1"/>
    <mergeCell ref="F6:H6"/>
    <mergeCell ref="G11:G12"/>
    <mergeCell ref="F14:H14"/>
  </mergeCells>
  <pageMargins left="0.7" right="0.7" top="0.75" bottom="0.75" header="0.3" footer="0.3"/>
  <pageSetup scale="70" orientation="landscape" r:id="rId1"/>
  <headerFooter>
    <oddFooter>&amp;L&amp;D&amp;C&amp;F&amp;RPage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opLeftCell="E1" zoomScale="70" zoomScaleNormal="70" workbookViewId="0">
      <selection activeCell="I8" sqref="I8"/>
    </sheetView>
  </sheetViews>
  <sheetFormatPr defaultRowHeight="15" x14ac:dyDescent="0.25"/>
  <cols>
    <col min="1" max="1" width="17.7109375" customWidth="1"/>
    <col min="2" max="2" width="5.42578125" customWidth="1"/>
    <col min="3" max="3" width="51.140625" customWidth="1"/>
    <col min="4" max="4" width="19.7109375" customWidth="1"/>
    <col min="7" max="7" width="48.5703125" customWidth="1"/>
    <col min="8" max="8" width="3.5703125" customWidth="1"/>
    <col min="9" max="9" width="17.42578125" bestFit="1" customWidth="1"/>
    <col min="11" max="11" width="10.85546875" bestFit="1" customWidth="1"/>
  </cols>
  <sheetData>
    <row r="1" spans="1:9" ht="18.75" x14ac:dyDescent="0.3">
      <c r="A1" s="3" t="s">
        <v>41</v>
      </c>
    </row>
    <row r="2" spans="1:9" ht="18.75" x14ac:dyDescent="0.3">
      <c r="A2" s="3" t="s">
        <v>34</v>
      </c>
    </row>
    <row r="3" spans="1:9" ht="15.75" x14ac:dyDescent="0.25">
      <c r="A3" s="2" t="s">
        <v>14</v>
      </c>
    </row>
    <row r="5" spans="1:9" ht="15.75" thickBot="1" x14ac:dyDescent="0.3">
      <c r="D5" s="63" t="s">
        <v>4</v>
      </c>
    </row>
    <row r="6" spans="1:9" ht="18.75" x14ac:dyDescent="0.3">
      <c r="A6" s="56"/>
      <c r="B6" s="57"/>
      <c r="C6" s="57"/>
      <c r="D6" s="15" t="str">
        <f>+Davidson!D6</f>
        <v>2018-19</v>
      </c>
      <c r="F6" s="70" t="s">
        <v>27</v>
      </c>
      <c r="G6" s="71"/>
      <c r="H6" s="71"/>
      <c r="I6" s="72" t="str">
        <f>+D7</f>
        <v>Actual Amount</v>
      </c>
    </row>
    <row r="7" spans="1:9" ht="15.75" x14ac:dyDescent="0.25">
      <c r="A7" s="18" t="s">
        <v>38</v>
      </c>
      <c r="B7" s="19"/>
      <c r="C7" s="19" t="s">
        <v>15</v>
      </c>
      <c r="D7" s="65" t="s">
        <v>114</v>
      </c>
      <c r="F7" s="11"/>
      <c r="G7" s="44" t="s">
        <v>21</v>
      </c>
      <c r="H7" s="9"/>
      <c r="I7" s="42">
        <f>+D24</f>
        <v>378644946</v>
      </c>
    </row>
    <row r="8" spans="1:9" ht="21" customHeight="1" x14ac:dyDescent="0.25">
      <c r="A8" s="21" t="s">
        <v>13</v>
      </c>
      <c r="B8" s="17"/>
      <c r="C8" s="17" t="s">
        <v>6</v>
      </c>
      <c r="D8" s="29">
        <v>144201205</v>
      </c>
      <c r="F8" s="11"/>
      <c r="G8" s="44" t="s">
        <v>23</v>
      </c>
      <c r="H8" s="9"/>
      <c r="I8" s="73">
        <f>-34910420*0.3093</f>
        <v>-10797792.906000001</v>
      </c>
    </row>
    <row r="9" spans="1:9" ht="21" customHeight="1" x14ac:dyDescent="0.25">
      <c r="A9" s="66">
        <v>40210</v>
      </c>
      <c r="B9" s="17"/>
      <c r="C9" s="17" t="s">
        <v>5</v>
      </c>
      <c r="D9" s="29">
        <v>73021904</v>
      </c>
      <c r="F9" s="11"/>
      <c r="G9" s="44" t="s">
        <v>24</v>
      </c>
      <c r="H9" s="9"/>
      <c r="I9" s="42">
        <f>SUM(I7:I8)</f>
        <v>367847153.09399998</v>
      </c>
    </row>
    <row r="10" spans="1:9" ht="21" customHeight="1" x14ac:dyDescent="0.25">
      <c r="A10" s="21" t="s">
        <v>8</v>
      </c>
      <c r="B10" s="17"/>
      <c r="C10" s="17" t="s">
        <v>9</v>
      </c>
      <c r="D10" s="148">
        <v>1115000</v>
      </c>
      <c r="F10" s="11"/>
      <c r="G10" s="44" t="str">
        <f>+C26</f>
        <v>Prior Year ADM²</v>
      </c>
      <c r="H10" s="9"/>
      <c r="I10" s="73">
        <f>+D26</f>
        <v>43700.800000000003</v>
      </c>
    </row>
    <row r="11" spans="1:9" ht="21" customHeight="1" x14ac:dyDescent="0.25">
      <c r="A11" s="21" t="s">
        <v>10</v>
      </c>
      <c r="B11" s="17"/>
      <c r="C11" s="17" t="s">
        <v>11</v>
      </c>
      <c r="D11" s="29">
        <v>50000</v>
      </c>
      <c r="F11" s="11"/>
      <c r="G11" s="173" t="s">
        <v>25</v>
      </c>
      <c r="H11" s="9"/>
      <c r="I11" s="74"/>
    </row>
    <row r="12" spans="1:9" ht="21" customHeight="1" thickBot="1" x14ac:dyDescent="0.5">
      <c r="A12" s="21" t="s">
        <v>35</v>
      </c>
      <c r="B12" s="17"/>
      <c r="C12" s="17" t="s">
        <v>36</v>
      </c>
      <c r="D12" s="29">
        <v>0</v>
      </c>
      <c r="F12" s="34"/>
      <c r="G12" s="174"/>
      <c r="H12" s="35"/>
      <c r="I12" s="78">
        <f>+I9/I10</f>
        <v>8417.4008964137938</v>
      </c>
    </row>
    <row r="13" spans="1:9" ht="21" customHeight="1" thickBot="1" x14ac:dyDescent="0.3">
      <c r="A13" s="21" t="s">
        <v>12</v>
      </c>
      <c r="B13" s="17"/>
      <c r="C13" s="17" t="s">
        <v>0</v>
      </c>
      <c r="D13" s="29">
        <v>12500</v>
      </c>
    </row>
    <row r="14" spans="1:9" ht="21" customHeight="1" x14ac:dyDescent="0.25">
      <c r="A14" s="66">
        <v>44110</v>
      </c>
      <c r="B14" s="17"/>
      <c r="C14" s="17" t="s">
        <v>1</v>
      </c>
      <c r="D14" s="29">
        <v>250000</v>
      </c>
      <c r="F14" s="79" t="s">
        <v>22</v>
      </c>
      <c r="G14" s="80"/>
      <c r="H14" s="80"/>
      <c r="I14" s="81" t="str">
        <f>+D19</f>
        <v>Actual Amount</v>
      </c>
    </row>
    <row r="15" spans="1:9" ht="21" customHeight="1" x14ac:dyDescent="0.25">
      <c r="A15" s="21">
        <v>49810</v>
      </c>
      <c r="B15" s="17"/>
      <c r="C15" s="17" t="s">
        <v>2</v>
      </c>
      <c r="D15" s="29"/>
      <c r="F15" s="13"/>
      <c r="G15" s="45" t="s">
        <v>21</v>
      </c>
      <c r="H15" s="8"/>
      <c r="I15" s="48">
        <f>+D24</f>
        <v>378644946</v>
      </c>
    </row>
    <row r="16" spans="1:9" ht="21" customHeight="1" x14ac:dyDescent="0.25">
      <c r="A16" s="21" t="s">
        <v>109</v>
      </c>
      <c r="B16" s="17"/>
      <c r="C16" s="17" t="s">
        <v>110</v>
      </c>
      <c r="D16" s="67">
        <v>-3815663</v>
      </c>
      <c r="F16" s="13"/>
      <c r="G16" s="45" t="s">
        <v>23</v>
      </c>
      <c r="H16" s="8"/>
      <c r="I16" s="48">
        <f>+I8</f>
        <v>-10797792.906000001</v>
      </c>
    </row>
    <row r="17" spans="1:9" ht="21" customHeight="1" thickBot="1" x14ac:dyDescent="0.3">
      <c r="A17" s="16"/>
      <c r="B17" s="17"/>
      <c r="C17" s="25" t="s">
        <v>7</v>
      </c>
      <c r="D17" s="26">
        <f>SUM(D8:D16)</f>
        <v>214834946</v>
      </c>
      <c r="F17" s="13"/>
      <c r="G17" s="45" t="s">
        <v>26</v>
      </c>
      <c r="H17" s="8"/>
      <c r="I17" s="82">
        <v>-17652125</v>
      </c>
    </row>
    <row r="18" spans="1:9" ht="21" customHeight="1" thickTop="1" x14ac:dyDescent="0.25">
      <c r="A18" s="16"/>
      <c r="B18" s="17"/>
      <c r="C18" s="17"/>
      <c r="D18" s="29"/>
      <c r="F18" s="13"/>
      <c r="G18" s="45" t="s">
        <v>24</v>
      </c>
      <c r="H18" s="8"/>
      <c r="I18" s="48">
        <f>SUM(I15:I17)</f>
        <v>350195028.09399998</v>
      </c>
    </row>
    <row r="19" spans="1:9" ht="21" customHeight="1" x14ac:dyDescent="0.25">
      <c r="A19" s="18" t="s">
        <v>39</v>
      </c>
      <c r="B19" s="19"/>
      <c r="C19" s="19" t="s">
        <v>15</v>
      </c>
      <c r="D19" s="65" t="str">
        <f>+D7</f>
        <v>Actual Amount</v>
      </c>
      <c r="F19" s="13"/>
      <c r="G19" s="45" t="str">
        <f>+G10</f>
        <v>Prior Year ADM²</v>
      </c>
      <c r="H19" s="8"/>
      <c r="I19" s="83">
        <f>+D26</f>
        <v>43700.800000000003</v>
      </c>
    </row>
    <row r="20" spans="1:9" ht="21" customHeight="1" x14ac:dyDescent="0.3">
      <c r="A20" s="21">
        <v>46511</v>
      </c>
      <c r="B20" s="17"/>
      <c r="C20" s="17" t="s">
        <v>3</v>
      </c>
      <c r="D20" s="29">
        <v>163810000</v>
      </c>
      <c r="F20" s="13"/>
      <c r="G20" s="84" t="s">
        <v>31</v>
      </c>
      <c r="H20" s="8"/>
      <c r="I20" s="85"/>
    </row>
    <row r="21" spans="1:9" ht="21" customHeight="1" thickBot="1" x14ac:dyDescent="0.5">
      <c r="A21" s="21" t="s">
        <v>16</v>
      </c>
      <c r="B21" s="17"/>
      <c r="C21" s="17" t="s">
        <v>17</v>
      </c>
      <c r="D21" s="67">
        <v>0</v>
      </c>
      <c r="F21" s="36"/>
      <c r="G21" s="86" t="s">
        <v>32</v>
      </c>
      <c r="H21" s="37"/>
      <c r="I21" s="78">
        <f>+I18/I19</f>
        <v>8013.4695038534755</v>
      </c>
    </row>
    <row r="22" spans="1:9" ht="21" customHeight="1" x14ac:dyDescent="0.25">
      <c r="A22" s="16"/>
      <c r="B22" s="17"/>
      <c r="C22" s="25" t="s">
        <v>20</v>
      </c>
      <c r="D22" s="26">
        <f>SUM(D20:D21)</f>
        <v>163810000</v>
      </c>
    </row>
    <row r="23" spans="1:9" ht="21" customHeight="1" x14ac:dyDescent="0.25">
      <c r="A23" s="16"/>
      <c r="B23" s="17"/>
      <c r="C23" s="17"/>
      <c r="D23" s="29"/>
      <c r="F23" s="75" t="s">
        <v>40</v>
      </c>
    </row>
    <row r="24" spans="1:9" ht="21" customHeight="1" x14ac:dyDescent="0.3">
      <c r="A24" s="16"/>
      <c r="B24" s="17"/>
      <c r="C24" s="31" t="s">
        <v>21</v>
      </c>
      <c r="D24" s="68">
        <f>+D17+D22</f>
        <v>378644946</v>
      </c>
      <c r="F24" s="75" t="s">
        <v>111</v>
      </c>
    </row>
    <row r="25" spans="1:9" ht="21" customHeight="1" x14ac:dyDescent="0.25">
      <c r="A25" s="16"/>
      <c r="B25" s="17"/>
      <c r="C25" s="17"/>
      <c r="D25" s="29"/>
    </row>
    <row r="26" spans="1:9" ht="21" customHeight="1" x14ac:dyDescent="0.3">
      <c r="A26" s="16"/>
      <c r="B26" s="17"/>
      <c r="C26" s="28" t="s">
        <v>120</v>
      </c>
      <c r="D26" s="33">
        <v>43700.800000000003</v>
      </c>
      <c r="F26" s="89" t="s">
        <v>43</v>
      </c>
      <c r="G26" s="90"/>
      <c r="H26" s="90"/>
      <c r="I26" s="91"/>
    </row>
    <row r="27" spans="1:9" ht="21" customHeight="1" x14ac:dyDescent="0.25">
      <c r="A27" s="16"/>
      <c r="B27" s="17"/>
      <c r="C27" s="17"/>
      <c r="D27" s="150"/>
      <c r="F27" s="92" t="s">
        <v>44</v>
      </c>
      <c r="G27" s="7"/>
      <c r="H27" s="7"/>
      <c r="I27" s="93"/>
    </row>
    <row r="28" spans="1:9" ht="21" customHeight="1" x14ac:dyDescent="0.3">
      <c r="A28" s="16"/>
      <c r="B28" s="17"/>
      <c r="C28" s="31" t="s">
        <v>29</v>
      </c>
      <c r="D28" s="29"/>
      <c r="F28" s="92" t="s">
        <v>45</v>
      </c>
      <c r="G28" s="7"/>
      <c r="H28" s="7"/>
      <c r="I28" s="93"/>
    </row>
    <row r="29" spans="1:9" ht="21" customHeight="1" thickBot="1" x14ac:dyDescent="0.35">
      <c r="A29" s="39"/>
      <c r="B29" s="40"/>
      <c r="C29" s="50" t="s">
        <v>30</v>
      </c>
      <c r="D29" s="77">
        <f>+D24/D26</f>
        <v>8664.4854556438313</v>
      </c>
      <c r="F29" s="94" t="s">
        <v>46</v>
      </c>
      <c r="G29" s="7"/>
      <c r="H29" s="7"/>
      <c r="I29" s="93"/>
    </row>
    <row r="30" spans="1:9" ht="21" customHeight="1" x14ac:dyDescent="0.25">
      <c r="D30" s="62"/>
      <c r="F30" s="92" t="s">
        <v>47</v>
      </c>
      <c r="G30" s="7"/>
      <c r="H30" s="7"/>
      <c r="I30" s="93"/>
    </row>
    <row r="31" spans="1:9" ht="21" customHeight="1" x14ac:dyDescent="0.25">
      <c r="F31" s="94" t="s">
        <v>48</v>
      </c>
      <c r="G31" s="7"/>
      <c r="H31" s="7"/>
      <c r="I31" s="93"/>
    </row>
    <row r="32" spans="1:9" x14ac:dyDescent="0.25">
      <c r="F32" s="95" t="s">
        <v>49</v>
      </c>
      <c r="G32" s="96"/>
      <c r="H32" s="96"/>
      <c r="I32" s="97"/>
    </row>
  </sheetData>
  <mergeCells count="1">
    <mergeCell ref="G11:G12"/>
  </mergeCells>
  <pageMargins left="0.7" right="0.7" top="0.75" bottom="0.7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70" zoomScaleNormal="70" workbookViewId="0">
      <selection activeCell="I9" sqref="I9"/>
    </sheetView>
  </sheetViews>
  <sheetFormatPr defaultRowHeight="15" x14ac:dyDescent="0.25"/>
  <cols>
    <col min="1" max="1" width="16.140625" customWidth="1"/>
    <col min="3" max="3" width="51.140625" customWidth="1"/>
    <col min="4" max="4" width="19.7109375" customWidth="1"/>
    <col min="5" max="5" width="6.85546875" customWidth="1"/>
    <col min="6" max="6" width="6" customWidth="1"/>
    <col min="7" max="7" width="58.5703125" customWidth="1"/>
    <col min="8" max="8" width="4" customWidth="1"/>
    <col min="9" max="9" width="19.28515625" customWidth="1"/>
    <col min="10" max="10" width="10.85546875" bestFit="1" customWidth="1"/>
    <col min="11" max="11" width="15" customWidth="1"/>
  </cols>
  <sheetData>
    <row r="1" spans="1:9" ht="18.75" x14ac:dyDescent="0.3">
      <c r="A1" s="3" t="s">
        <v>115</v>
      </c>
    </row>
    <row r="2" spans="1:9" ht="18.75" x14ac:dyDescent="0.3">
      <c r="A2" s="3" t="s">
        <v>34</v>
      </c>
    </row>
    <row r="3" spans="1:9" ht="15.75" x14ac:dyDescent="0.25">
      <c r="A3" s="2" t="s">
        <v>14</v>
      </c>
    </row>
    <row r="5" spans="1:9" ht="15.75" thickBot="1" x14ac:dyDescent="0.3">
      <c r="D5" s="63" t="s">
        <v>4</v>
      </c>
    </row>
    <row r="6" spans="1:9" ht="18.75" x14ac:dyDescent="0.3">
      <c r="A6" s="56"/>
      <c r="B6" s="57"/>
      <c r="C6" s="57"/>
      <c r="D6" s="15" t="str">
        <f>+Davidson!D6</f>
        <v>2018-19</v>
      </c>
      <c r="F6" s="70" t="s">
        <v>27</v>
      </c>
      <c r="G6" s="71"/>
      <c r="H6" s="71"/>
      <c r="I6" s="72" t="str">
        <f>+D7</f>
        <v>Actual Amount</v>
      </c>
    </row>
    <row r="7" spans="1:9" ht="15.75" x14ac:dyDescent="0.25">
      <c r="A7" s="18" t="s">
        <v>38</v>
      </c>
      <c r="B7" s="19"/>
      <c r="C7" s="19" t="s">
        <v>15</v>
      </c>
      <c r="D7" s="65" t="s">
        <v>114</v>
      </c>
      <c r="F7" s="11"/>
      <c r="G7" s="44" t="s">
        <v>21</v>
      </c>
      <c r="H7" s="9"/>
      <c r="I7" s="42">
        <f>+D24</f>
        <v>475474839</v>
      </c>
    </row>
    <row r="8" spans="1:9" ht="21" customHeight="1" x14ac:dyDescent="0.25">
      <c r="A8" s="21" t="s">
        <v>13</v>
      </c>
      <c r="B8" s="17"/>
      <c r="C8" s="17" t="s">
        <v>6</v>
      </c>
      <c r="D8" s="29">
        <v>102715000</v>
      </c>
      <c r="F8" s="11"/>
      <c r="G8" s="44" t="s">
        <v>23</v>
      </c>
      <c r="H8" s="9"/>
      <c r="I8" s="73">
        <f>-47317153*0.3314</f>
        <v>-15680904.504199998</v>
      </c>
    </row>
    <row r="9" spans="1:9" ht="21" customHeight="1" x14ac:dyDescent="0.25">
      <c r="A9" s="21">
        <v>40210</v>
      </c>
      <c r="B9" s="17"/>
      <c r="C9" s="17" t="s">
        <v>5</v>
      </c>
      <c r="D9" s="29">
        <v>149810000</v>
      </c>
      <c r="F9" s="11"/>
      <c r="G9" s="44" t="s">
        <v>24</v>
      </c>
      <c r="H9" s="9"/>
      <c r="I9" s="42">
        <f>SUM(I7:I8)</f>
        <v>459793934.49580002</v>
      </c>
    </row>
    <row r="10" spans="1:9" ht="21" customHeight="1" x14ac:dyDescent="0.25">
      <c r="A10" s="21" t="s">
        <v>8</v>
      </c>
      <c r="B10" s="17"/>
      <c r="C10" s="17" t="s">
        <v>9</v>
      </c>
      <c r="D10" s="29">
        <v>3950000</v>
      </c>
      <c r="F10" s="11"/>
      <c r="G10" s="44" t="str">
        <f>+C26</f>
        <v>Prior Year ADM²</v>
      </c>
      <c r="H10" s="9"/>
      <c r="I10" s="73">
        <f>+D26</f>
        <v>58846.33</v>
      </c>
    </row>
    <row r="11" spans="1:9" ht="21" customHeight="1" x14ac:dyDescent="0.25">
      <c r="A11" s="21" t="s">
        <v>10</v>
      </c>
      <c r="B11" s="17"/>
      <c r="C11" s="17" t="s">
        <v>11</v>
      </c>
      <c r="D11" s="29">
        <v>1080000</v>
      </c>
      <c r="F11" s="11"/>
      <c r="G11" s="173" t="s">
        <v>25</v>
      </c>
      <c r="H11" s="9"/>
      <c r="I11" s="74"/>
    </row>
    <row r="12" spans="1:9" ht="21" customHeight="1" thickBot="1" x14ac:dyDescent="0.5">
      <c r="A12" s="21" t="s">
        <v>35</v>
      </c>
      <c r="B12" s="17"/>
      <c r="C12" s="17" t="s">
        <v>36</v>
      </c>
      <c r="D12" s="29"/>
      <c r="F12" s="34"/>
      <c r="G12" s="174"/>
      <c r="H12" s="35"/>
      <c r="I12" s="78">
        <f>+I9/I10</f>
        <v>7813.4683079777451</v>
      </c>
    </row>
    <row r="13" spans="1:9" ht="21" customHeight="1" thickBot="1" x14ac:dyDescent="0.3">
      <c r="A13" s="21" t="s">
        <v>12</v>
      </c>
      <c r="B13" s="17"/>
      <c r="C13" s="17" t="s">
        <v>0</v>
      </c>
      <c r="D13" s="29">
        <v>35000</v>
      </c>
    </row>
    <row r="14" spans="1:9" ht="21" customHeight="1" x14ac:dyDescent="0.25">
      <c r="A14" s="21">
        <v>44110</v>
      </c>
      <c r="B14" s="17"/>
      <c r="C14" s="17" t="s">
        <v>1</v>
      </c>
      <c r="D14" s="29">
        <v>0</v>
      </c>
      <c r="F14" s="79" t="s">
        <v>22</v>
      </c>
      <c r="G14" s="80"/>
      <c r="H14" s="80"/>
      <c r="I14" s="81" t="str">
        <f>+D7</f>
        <v>Actual Amount</v>
      </c>
    </row>
    <row r="15" spans="1:9" ht="21" customHeight="1" x14ac:dyDescent="0.25">
      <c r="A15" s="21">
        <v>49810</v>
      </c>
      <c r="B15" s="17"/>
      <c r="C15" s="17" t="s">
        <v>2</v>
      </c>
      <c r="D15" s="29">
        <v>0</v>
      </c>
      <c r="F15" s="13"/>
      <c r="G15" s="45" t="s">
        <v>21</v>
      </c>
      <c r="H15" s="8"/>
      <c r="I15" s="48">
        <f>+D24</f>
        <v>475474839</v>
      </c>
    </row>
    <row r="16" spans="1:9" ht="21" customHeight="1" x14ac:dyDescent="0.25">
      <c r="A16" s="21" t="s">
        <v>109</v>
      </c>
      <c r="B16" s="17"/>
      <c r="C16" s="17" t="s">
        <v>110</v>
      </c>
      <c r="D16" s="67">
        <v>-4171161</v>
      </c>
      <c r="F16" s="13"/>
      <c r="G16" s="45" t="s">
        <v>23</v>
      </c>
      <c r="H16" s="8"/>
      <c r="I16" s="48">
        <f>+I8</f>
        <v>-15680904.504199998</v>
      </c>
    </row>
    <row r="17" spans="1:9" ht="21" customHeight="1" thickBot="1" x14ac:dyDescent="0.3">
      <c r="A17" s="16"/>
      <c r="B17" s="17"/>
      <c r="C17" s="25" t="s">
        <v>7</v>
      </c>
      <c r="D17" s="26">
        <f>SUM(D8:D16)</f>
        <v>253418839</v>
      </c>
      <c r="F17" s="13"/>
      <c r="G17" s="45" t="s">
        <v>26</v>
      </c>
      <c r="H17" s="8"/>
      <c r="I17" s="82">
        <v>-21267435</v>
      </c>
    </row>
    <row r="18" spans="1:9" ht="21" customHeight="1" thickTop="1" x14ac:dyDescent="0.25">
      <c r="A18" s="16"/>
      <c r="B18" s="17"/>
      <c r="C18" s="17"/>
      <c r="D18" s="29"/>
      <c r="F18" s="13"/>
      <c r="G18" s="45" t="s">
        <v>24</v>
      </c>
      <c r="H18" s="8"/>
      <c r="I18" s="48">
        <f>SUM(I15:I17)</f>
        <v>438526499.49580002</v>
      </c>
    </row>
    <row r="19" spans="1:9" ht="21" customHeight="1" x14ac:dyDescent="0.25">
      <c r="A19" s="18" t="s">
        <v>39</v>
      </c>
      <c r="B19" s="19"/>
      <c r="C19" s="19" t="s">
        <v>15</v>
      </c>
      <c r="D19" s="65" t="str">
        <f>+D7</f>
        <v>Actual Amount</v>
      </c>
      <c r="F19" s="13"/>
      <c r="G19" s="45" t="str">
        <f>+G10</f>
        <v>Prior Year ADM²</v>
      </c>
      <c r="H19" s="8"/>
      <c r="I19" s="83">
        <f>+D26</f>
        <v>58846.33</v>
      </c>
    </row>
    <row r="20" spans="1:9" ht="21" customHeight="1" x14ac:dyDescent="0.3">
      <c r="A20" s="21">
        <v>46511</v>
      </c>
      <c r="B20" s="17"/>
      <c r="C20" s="17" t="s">
        <v>3</v>
      </c>
      <c r="D20" s="29">
        <v>222056000</v>
      </c>
      <c r="F20" s="13"/>
      <c r="G20" s="87" t="s">
        <v>31</v>
      </c>
      <c r="H20" s="8"/>
      <c r="I20" s="85"/>
    </row>
    <row r="21" spans="1:9" ht="21" customHeight="1" thickBot="1" x14ac:dyDescent="0.5">
      <c r="A21" s="21" t="s">
        <v>16</v>
      </c>
      <c r="B21" s="17"/>
      <c r="C21" s="17" t="s">
        <v>17</v>
      </c>
      <c r="D21" s="67">
        <v>0</v>
      </c>
      <c r="F21" s="36"/>
      <c r="G21" s="88" t="s">
        <v>32</v>
      </c>
      <c r="H21" s="37"/>
      <c r="I21" s="78">
        <f>+I18/I19</f>
        <v>7452.0619976776807</v>
      </c>
    </row>
    <row r="22" spans="1:9" ht="21" customHeight="1" x14ac:dyDescent="0.25">
      <c r="A22" s="16"/>
      <c r="B22" s="17"/>
      <c r="C22" s="25" t="s">
        <v>20</v>
      </c>
      <c r="D22" s="26">
        <f>SUM(D20:D21)</f>
        <v>222056000</v>
      </c>
    </row>
    <row r="23" spans="1:9" ht="21" customHeight="1" x14ac:dyDescent="0.25">
      <c r="A23" s="16"/>
      <c r="B23" s="17"/>
      <c r="C23" s="17"/>
      <c r="D23" s="29"/>
      <c r="F23" s="64" t="s">
        <v>40</v>
      </c>
    </row>
    <row r="24" spans="1:9" ht="21" customHeight="1" x14ac:dyDescent="0.3">
      <c r="A24" s="16"/>
      <c r="B24" s="17"/>
      <c r="C24" s="31" t="s">
        <v>21</v>
      </c>
      <c r="D24" s="68">
        <f>+D17+D22</f>
        <v>475474839</v>
      </c>
      <c r="F24" s="64" t="s">
        <v>111</v>
      </c>
    </row>
    <row r="25" spans="1:9" ht="21" customHeight="1" x14ac:dyDescent="0.25">
      <c r="A25" s="16"/>
      <c r="B25" s="17"/>
      <c r="C25" s="17"/>
      <c r="D25" s="29"/>
    </row>
    <row r="26" spans="1:9" ht="21" customHeight="1" x14ac:dyDescent="0.3">
      <c r="A26" s="16"/>
      <c r="B26" s="17"/>
      <c r="C26" s="28" t="s">
        <v>120</v>
      </c>
      <c r="D26" s="33">
        <v>58846.33</v>
      </c>
      <c r="F26" s="89" t="s">
        <v>43</v>
      </c>
      <c r="G26" s="90"/>
      <c r="H26" s="90"/>
      <c r="I26" s="91"/>
    </row>
    <row r="27" spans="1:9" ht="21" customHeight="1" x14ac:dyDescent="0.25">
      <c r="A27" s="16"/>
      <c r="B27" s="17"/>
      <c r="C27" s="17"/>
      <c r="D27" s="69"/>
      <c r="F27" s="92" t="s">
        <v>44</v>
      </c>
      <c r="G27" s="7"/>
      <c r="H27" s="7"/>
      <c r="I27" s="93"/>
    </row>
    <row r="28" spans="1:9" ht="21" customHeight="1" x14ac:dyDescent="0.3">
      <c r="A28" s="16"/>
      <c r="B28" s="17"/>
      <c r="C28" s="31" t="s">
        <v>29</v>
      </c>
      <c r="D28" s="29"/>
      <c r="F28" s="92" t="s">
        <v>45</v>
      </c>
      <c r="G28" s="7"/>
      <c r="H28" s="7"/>
      <c r="I28" s="93"/>
    </row>
    <row r="29" spans="1:9" ht="21" customHeight="1" thickBot="1" x14ac:dyDescent="0.35">
      <c r="A29" s="39"/>
      <c r="B29" s="40"/>
      <c r="C29" s="50" t="s">
        <v>30</v>
      </c>
      <c r="D29" s="77">
        <f>+D24/D26</f>
        <v>8079.940397302601</v>
      </c>
      <c r="F29" s="94" t="s">
        <v>46</v>
      </c>
      <c r="G29" s="7"/>
      <c r="H29" s="7"/>
      <c r="I29" s="93"/>
    </row>
    <row r="30" spans="1:9" ht="21" customHeight="1" x14ac:dyDescent="0.25">
      <c r="D30" s="62"/>
      <c r="F30" s="92" t="s">
        <v>47</v>
      </c>
      <c r="G30" s="7"/>
      <c r="H30" s="7"/>
      <c r="I30" s="93"/>
    </row>
    <row r="31" spans="1:9" ht="21" customHeight="1" x14ac:dyDescent="0.25">
      <c r="F31" s="94" t="s">
        <v>48</v>
      </c>
      <c r="G31" s="7"/>
      <c r="H31" s="7"/>
      <c r="I31" s="93"/>
    </row>
    <row r="32" spans="1:9" x14ac:dyDescent="0.25">
      <c r="F32" s="95" t="s">
        <v>49</v>
      </c>
      <c r="G32" s="96"/>
      <c r="H32" s="96"/>
      <c r="I32" s="97"/>
    </row>
  </sheetData>
  <mergeCells count="1">
    <mergeCell ref="G11:G12"/>
  </mergeCells>
  <pageMargins left="0.7" right="0.7" top="0.75" bottom="0.75" header="0.3" footer="0.3"/>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opLeftCell="B1" zoomScale="70" zoomScaleNormal="70" workbookViewId="0">
      <selection activeCell="I8" sqref="I8"/>
    </sheetView>
  </sheetViews>
  <sheetFormatPr defaultRowHeight="15" x14ac:dyDescent="0.25"/>
  <cols>
    <col min="1" max="1" width="16.140625" customWidth="1"/>
    <col min="3" max="3" width="62.140625" customWidth="1"/>
    <col min="4" max="4" width="24" customWidth="1"/>
    <col min="5" max="5" width="6.85546875" customWidth="1"/>
    <col min="6" max="6" width="6" customWidth="1"/>
    <col min="7" max="7" width="76" customWidth="1"/>
    <col min="8" max="8" width="4" customWidth="1"/>
    <col min="9" max="9" width="24.85546875" customWidth="1"/>
    <col min="10" max="10" width="10.85546875" bestFit="1" customWidth="1"/>
    <col min="11" max="11" width="22.42578125" customWidth="1"/>
  </cols>
  <sheetData>
    <row r="1" spans="1:11" ht="18.75" x14ac:dyDescent="0.3">
      <c r="A1" s="3" t="s">
        <v>42</v>
      </c>
    </row>
    <row r="2" spans="1:11" ht="18.75" x14ac:dyDescent="0.3">
      <c r="A2" s="3" t="s">
        <v>34</v>
      </c>
    </row>
    <row r="3" spans="1:11" ht="15.75" x14ac:dyDescent="0.25">
      <c r="A3" s="2" t="s">
        <v>14</v>
      </c>
    </row>
    <row r="5" spans="1:11" ht="15.75" thickBot="1" x14ac:dyDescent="0.3">
      <c r="D5" s="63" t="s">
        <v>4</v>
      </c>
    </row>
    <row r="6" spans="1:11" ht="18.75" x14ac:dyDescent="0.3">
      <c r="A6" s="56"/>
      <c r="B6" s="57"/>
      <c r="C6" s="57"/>
      <c r="D6" s="15" t="str">
        <f>+Davidson!D6</f>
        <v>2018-19</v>
      </c>
      <c r="F6" s="70" t="s">
        <v>27</v>
      </c>
      <c r="G6" s="71"/>
      <c r="H6" s="71"/>
      <c r="I6" s="72" t="str">
        <f>+D7</f>
        <v>Actual Amount</v>
      </c>
    </row>
    <row r="7" spans="1:11" ht="15.75" x14ac:dyDescent="0.25">
      <c r="A7" s="18" t="s">
        <v>38</v>
      </c>
      <c r="B7" s="19"/>
      <c r="C7" s="19" t="s">
        <v>15</v>
      </c>
      <c r="D7" s="65" t="s">
        <v>114</v>
      </c>
      <c r="F7" s="11"/>
      <c r="G7" s="44" t="s">
        <v>21</v>
      </c>
      <c r="H7" s="9"/>
      <c r="I7" s="42">
        <f>+D24</f>
        <v>1082833183</v>
      </c>
    </row>
    <row r="8" spans="1:11" ht="21" customHeight="1" x14ac:dyDescent="0.25">
      <c r="A8" s="21" t="s">
        <v>13</v>
      </c>
      <c r="B8" s="17"/>
      <c r="C8" s="17" t="s">
        <v>6</v>
      </c>
      <c r="D8" s="153">
        <v>315804161</v>
      </c>
      <c r="F8" s="11"/>
      <c r="G8" s="44" t="s">
        <v>23</v>
      </c>
      <c r="H8" s="9"/>
      <c r="I8" s="73">
        <f>-91612373*0.5262</f>
        <v>-48206430.672600001</v>
      </c>
    </row>
    <row r="9" spans="1:11" ht="21" customHeight="1" x14ac:dyDescent="0.25">
      <c r="A9" s="21">
        <v>40210</v>
      </c>
      <c r="B9" s="17"/>
      <c r="C9" s="17" t="s">
        <v>5</v>
      </c>
      <c r="D9" s="153">
        <v>124755710</v>
      </c>
      <c r="F9" s="11"/>
      <c r="G9" s="44" t="s">
        <v>24</v>
      </c>
      <c r="H9" s="9"/>
      <c r="I9" s="42">
        <f>SUM(I7:I8)</f>
        <v>1034626752.3274</v>
      </c>
    </row>
    <row r="10" spans="1:11" ht="21" customHeight="1" x14ac:dyDescent="0.25">
      <c r="A10" s="21" t="s">
        <v>8</v>
      </c>
      <c r="B10" s="17"/>
      <c r="C10" s="17" t="s">
        <v>9</v>
      </c>
      <c r="D10" s="153">
        <f>27037500+3669382</f>
        <v>30706882</v>
      </c>
      <c r="F10" s="11"/>
      <c r="G10" s="44" t="str">
        <f>+C26</f>
        <v>Prior Year ADM²</v>
      </c>
      <c r="H10" s="9"/>
      <c r="I10" s="73">
        <f>+D26</f>
        <v>114954.19</v>
      </c>
    </row>
    <row r="11" spans="1:11" ht="21" customHeight="1" x14ac:dyDescent="0.25">
      <c r="A11" s="21" t="s">
        <v>10</v>
      </c>
      <c r="B11" s="17"/>
      <c r="C11" s="17" t="s">
        <v>11</v>
      </c>
      <c r="D11" s="29">
        <v>0</v>
      </c>
      <c r="F11" s="11"/>
      <c r="G11" s="173" t="s">
        <v>25</v>
      </c>
      <c r="H11" s="9"/>
      <c r="I11" s="74"/>
    </row>
    <row r="12" spans="1:11" ht="21" customHeight="1" thickBot="1" x14ac:dyDescent="0.5">
      <c r="A12" s="21" t="s">
        <v>35</v>
      </c>
      <c r="B12" s="17"/>
      <c r="C12" s="17" t="s">
        <v>36</v>
      </c>
      <c r="D12" s="29">
        <v>0</v>
      </c>
      <c r="F12" s="34"/>
      <c r="G12" s="174"/>
      <c r="H12" s="35"/>
      <c r="I12" s="78">
        <f>+I9/I10</f>
        <v>9000.3396337915128</v>
      </c>
    </row>
    <row r="13" spans="1:11" ht="21" customHeight="1" thickBot="1" x14ac:dyDescent="0.3">
      <c r="A13" s="21" t="s">
        <v>12</v>
      </c>
      <c r="B13" s="17"/>
      <c r="C13" s="17" t="s">
        <v>0</v>
      </c>
      <c r="D13" s="29">
        <v>0</v>
      </c>
      <c r="K13" s="152"/>
    </row>
    <row r="14" spans="1:11" ht="21" customHeight="1" x14ac:dyDescent="0.25">
      <c r="A14" s="21">
        <v>44110</v>
      </c>
      <c r="B14" s="17"/>
      <c r="C14" s="17" t="s">
        <v>1</v>
      </c>
      <c r="D14" s="29">
        <v>1500000</v>
      </c>
      <c r="F14" s="79" t="s">
        <v>22</v>
      </c>
      <c r="G14" s="80"/>
      <c r="H14" s="80"/>
      <c r="I14" s="81" t="str">
        <f>+D7</f>
        <v>Actual Amount</v>
      </c>
      <c r="K14" s="149"/>
    </row>
    <row r="15" spans="1:11" ht="21" customHeight="1" x14ac:dyDescent="0.25">
      <c r="A15" s="21">
        <v>49810</v>
      </c>
      <c r="B15" s="17"/>
      <c r="C15" s="17" t="s">
        <v>2</v>
      </c>
      <c r="D15" s="29">
        <v>0</v>
      </c>
      <c r="F15" s="13"/>
      <c r="G15" s="45" t="s">
        <v>21</v>
      </c>
      <c r="H15" s="8"/>
      <c r="I15" s="48">
        <f>+D24</f>
        <v>1082833183</v>
      </c>
      <c r="K15" s="149"/>
    </row>
    <row r="16" spans="1:11" ht="21" customHeight="1" x14ac:dyDescent="0.4">
      <c r="A16" s="21" t="s">
        <v>109</v>
      </c>
      <c r="B16" s="17"/>
      <c r="C16" s="17" t="s">
        <v>110</v>
      </c>
      <c r="D16" s="154">
        <v>-7231570</v>
      </c>
      <c r="F16" s="13"/>
      <c r="G16" s="45" t="s">
        <v>23</v>
      </c>
      <c r="H16" s="8"/>
      <c r="I16" s="48">
        <f>+I8</f>
        <v>-48206430.672600001</v>
      </c>
    </row>
    <row r="17" spans="1:9" ht="21" customHeight="1" thickBot="1" x14ac:dyDescent="0.3">
      <c r="A17" s="16"/>
      <c r="B17" s="17"/>
      <c r="C17" s="25" t="s">
        <v>7</v>
      </c>
      <c r="D17" s="151">
        <f>SUM(D8:D16)</f>
        <v>465535183</v>
      </c>
      <c r="F17" s="13"/>
      <c r="G17" s="45" t="s">
        <v>26</v>
      </c>
      <c r="H17" s="8"/>
      <c r="I17" s="82">
        <v>-25068879</v>
      </c>
    </row>
    <row r="18" spans="1:9" ht="21" customHeight="1" thickTop="1" x14ac:dyDescent="0.25">
      <c r="A18" s="16"/>
      <c r="B18" s="17"/>
      <c r="C18" s="17"/>
      <c r="D18" s="29"/>
      <c r="F18" s="13"/>
      <c r="G18" s="45" t="s">
        <v>24</v>
      </c>
      <c r="H18" s="8"/>
      <c r="I18" s="48">
        <f>SUM(I15:I17)</f>
        <v>1009557873.3274</v>
      </c>
    </row>
    <row r="19" spans="1:9" ht="21" customHeight="1" x14ac:dyDescent="0.25">
      <c r="A19" s="18" t="s">
        <v>39</v>
      </c>
      <c r="B19" s="19"/>
      <c r="C19" s="19" t="s">
        <v>15</v>
      </c>
      <c r="D19" s="65" t="str">
        <f>+D7</f>
        <v>Actual Amount</v>
      </c>
      <c r="F19" s="13"/>
      <c r="G19" s="45" t="str">
        <f>+G10</f>
        <v>Prior Year ADM²</v>
      </c>
      <c r="H19" s="8"/>
      <c r="I19" s="83">
        <f>+D26</f>
        <v>114954.19</v>
      </c>
    </row>
    <row r="20" spans="1:9" ht="21" customHeight="1" x14ac:dyDescent="0.3">
      <c r="A20" s="21">
        <v>46511</v>
      </c>
      <c r="B20" s="17"/>
      <c r="C20" s="17" t="s">
        <v>3</v>
      </c>
      <c r="D20" s="153">
        <v>617298000</v>
      </c>
      <c r="F20" s="13"/>
      <c r="G20" s="87" t="s">
        <v>31</v>
      </c>
      <c r="H20" s="8"/>
      <c r="I20" s="85"/>
    </row>
    <row r="21" spans="1:9" ht="21" customHeight="1" thickBot="1" x14ac:dyDescent="0.5">
      <c r="A21" s="21" t="s">
        <v>16</v>
      </c>
      <c r="B21" s="17"/>
      <c r="C21" s="17" t="s">
        <v>17</v>
      </c>
      <c r="D21" s="67">
        <v>0</v>
      </c>
      <c r="F21" s="36"/>
      <c r="G21" s="88" t="s">
        <v>32</v>
      </c>
      <c r="H21" s="37"/>
      <c r="I21" s="78">
        <f>+I18/I19</f>
        <v>8782.2625110698445</v>
      </c>
    </row>
    <row r="22" spans="1:9" ht="21" customHeight="1" x14ac:dyDescent="0.25">
      <c r="A22" s="16"/>
      <c r="B22" s="17"/>
      <c r="C22" s="25" t="s">
        <v>20</v>
      </c>
      <c r="D22" s="151">
        <f>SUM(D20:D21)</f>
        <v>617298000</v>
      </c>
    </row>
    <row r="23" spans="1:9" ht="21" customHeight="1" x14ac:dyDescent="0.25">
      <c r="A23" s="16"/>
      <c r="B23" s="17"/>
      <c r="C23" s="17"/>
      <c r="D23" s="29"/>
      <c r="F23" s="1" t="s">
        <v>40</v>
      </c>
    </row>
    <row r="24" spans="1:9" ht="21" customHeight="1" x14ac:dyDescent="0.3">
      <c r="A24" s="16"/>
      <c r="B24" s="17"/>
      <c r="C24" s="31" t="s">
        <v>21</v>
      </c>
      <c r="D24" s="68">
        <f>+D17+D22</f>
        <v>1082833183</v>
      </c>
      <c r="F24" s="1" t="s">
        <v>111</v>
      </c>
    </row>
    <row r="25" spans="1:9" ht="21" customHeight="1" x14ac:dyDescent="0.25">
      <c r="A25" s="16"/>
      <c r="B25" s="17"/>
      <c r="C25" s="17"/>
      <c r="D25" s="29"/>
    </row>
    <row r="26" spans="1:9" ht="21" customHeight="1" x14ac:dyDescent="0.3">
      <c r="A26" s="16"/>
      <c r="B26" s="17"/>
      <c r="C26" s="28" t="s">
        <v>120</v>
      </c>
      <c r="D26" s="33">
        <v>114954.19</v>
      </c>
      <c r="F26" s="89" t="s">
        <v>43</v>
      </c>
      <c r="G26" s="90"/>
      <c r="H26" s="90"/>
      <c r="I26" s="91"/>
    </row>
    <row r="27" spans="1:9" ht="21" customHeight="1" x14ac:dyDescent="0.25">
      <c r="A27" s="16"/>
      <c r="B27" s="17"/>
      <c r="C27" s="17"/>
      <c r="D27" s="69"/>
      <c r="F27" s="92" t="s">
        <v>44</v>
      </c>
      <c r="G27" s="7"/>
      <c r="H27" s="7"/>
      <c r="I27" s="93"/>
    </row>
    <row r="28" spans="1:9" ht="21" customHeight="1" x14ac:dyDescent="0.3">
      <c r="A28" s="16"/>
      <c r="B28" s="17"/>
      <c r="C28" s="31" t="s">
        <v>29</v>
      </c>
      <c r="D28" s="29"/>
      <c r="F28" s="92" t="s">
        <v>45</v>
      </c>
      <c r="G28" s="7"/>
      <c r="H28" s="7"/>
      <c r="I28" s="93"/>
    </row>
    <row r="29" spans="1:9" ht="21" customHeight="1" thickBot="1" x14ac:dyDescent="0.35">
      <c r="A29" s="39"/>
      <c r="B29" s="40"/>
      <c r="C29" s="50" t="s">
        <v>30</v>
      </c>
      <c r="D29" s="77">
        <f>+D24/D26</f>
        <v>9419.69303598242</v>
      </c>
      <c r="F29" s="94" t="s">
        <v>46</v>
      </c>
      <c r="G29" s="7"/>
      <c r="H29" s="7"/>
      <c r="I29" s="93"/>
    </row>
    <row r="30" spans="1:9" ht="21" customHeight="1" x14ac:dyDescent="0.25">
      <c r="D30" s="62"/>
      <c r="F30" s="92" t="s">
        <v>47</v>
      </c>
      <c r="G30" s="7"/>
      <c r="H30" s="7"/>
      <c r="I30" s="93"/>
    </row>
    <row r="31" spans="1:9" ht="21" customHeight="1" x14ac:dyDescent="0.25">
      <c r="F31" s="94" t="s">
        <v>48</v>
      </c>
      <c r="G31" s="7"/>
      <c r="H31" s="7"/>
      <c r="I31" s="93"/>
    </row>
    <row r="32" spans="1:9" x14ac:dyDescent="0.25">
      <c r="A32" s="149"/>
      <c r="F32" s="95" t="s">
        <v>49</v>
      </c>
      <c r="G32" s="96"/>
      <c r="H32" s="96"/>
      <c r="I32" s="97"/>
    </row>
  </sheetData>
  <mergeCells count="1">
    <mergeCell ref="G11:G12"/>
  </mergeCells>
  <pageMargins left="0.7" right="0.7" top="0.75" bottom="0.75" header="0.3" footer="0.3"/>
  <pageSetup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2"/>
  <sheetViews>
    <sheetView zoomScale="70" zoomScaleNormal="70" workbookViewId="0">
      <selection activeCell="D9" sqref="D9"/>
    </sheetView>
  </sheetViews>
  <sheetFormatPr defaultRowHeight="15" x14ac:dyDescent="0.25"/>
  <cols>
    <col min="1" max="1" width="16.140625" customWidth="1"/>
    <col min="3" max="3" width="51.140625" customWidth="1"/>
    <col min="4" max="4" width="24" customWidth="1"/>
    <col min="5" max="5" width="6.85546875" customWidth="1"/>
    <col min="6" max="6" width="6" customWidth="1"/>
    <col min="7" max="7" width="58.5703125" customWidth="1"/>
    <col min="8" max="8" width="4" customWidth="1"/>
    <col min="9" max="9" width="24.85546875" customWidth="1"/>
    <col min="10" max="10" width="10.85546875" bestFit="1" customWidth="1"/>
    <col min="11" max="11" width="22.42578125" customWidth="1"/>
  </cols>
  <sheetData>
    <row r="1" spans="1:11" ht="18.75" x14ac:dyDescent="0.3">
      <c r="A1" s="3" t="s">
        <v>116</v>
      </c>
    </row>
    <row r="2" spans="1:11" ht="18.75" x14ac:dyDescent="0.3">
      <c r="A2" s="3" t="s">
        <v>34</v>
      </c>
    </row>
    <row r="3" spans="1:11" ht="15.75" x14ac:dyDescent="0.25">
      <c r="A3" s="2" t="s">
        <v>14</v>
      </c>
    </row>
    <row r="5" spans="1:11" ht="15.75" thickBot="1" x14ac:dyDescent="0.3">
      <c r="D5" s="63" t="s">
        <v>4</v>
      </c>
    </row>
    <row r="6" spans="1:11" ht="18.75" x14ac:dyDescent="0.3">
      <c r="A6" s="56"/>
      <c r="B6" s="57"/>
      <c r="C6" s="57"/>
      <c r="D6" s="15" t="str">
        <f>+Davidson!D6</f>
        <v>2018-19</v>
      </c>
      <c r="F6" s="70" t="s">
        <v>27</v>
      </c>
      <c r="G6" s="71"/>
      <c r="H6" s="71"/>
      <c r="I6" s="72" t="str">
        <f>+D7</f>
        <v>Actual Amount</v>
      </c>
    </row>
    <row r="7" spans="1:11" ht="15.75" x14ac:dyDescent="0.25">
      <c r="A7" s="18" t="s">
        <v>38</v>
      </c>
      <c r="B7" s="19"/>
      <c r="C7" s="19" t="s">
        <v>15</v>
      </c>
      <c r="D7" s="65" t="s">
        <v>114</v>
      </c>
      <c r="F7" s="11"/>
      <c r="G7" s="44" t="s">
        <v>21</v>
      </c>
      <c r="H7" s="9"/>
      <c r="I7" s="42">
        <f>+D24</f>
        <v>87338100</v>
      </c>
    </row>
    <row r="8" spans="1:11" ht="21" customHeight="1" x14ac:dyDescent="0.25">
      <c r="A8" s="21" t="s">
        <v>13</v>
      </c>
      <c r="B8" s="17"/>
      <c r="C8" s="17" t="s">
        <v>6</v>
      </c>
      <c r="D8" s="29">
        <f>14960000+350000+200000+150000+875000</f>
        <v>16535000</v>
      </c>
      <c r="F8" s="11"/>
      <c r="G8" s="44" t="s">
        <v>23</v>
      </c>
      <c r="H8" s="9"/>
      <c r="I8" s="73">
        <f>-8845042*0.6427</f>
        <v>-5684708.4934</v>
      </c>
    </row>
    <row r="9" spans="1:11" ht="21" customHeight="1" x14ac:dyDescent="0.25">
      <c r="A9" s="21">
        <v>40210</v>
      </c>
      <c r="B9" s="17"/>
      <c r="C9" s="17" t="s">
        <v>5</v>
      </c>
      <c r="D9" s="29">
        <v>11400000</v>
      </c>
      <c r="F9" s="11"/>
      <c r="G9" s="44" t="s">
        <v>24</v>
      </c>
      <c r="H9" s="9"/>
      <c r="I9" s="42">
        <f>SUM(I7:I8)</f>
        <v>81653391.506599993</v>
      </c>
    </row>
    <row r="10" spans="1:11" ht="21" customHeight="1" x14ac:dyDescent="0.25">
      <c r="A10" s="21" t="s">
        <v>8</v>
      </c>
      <c r="B10" s="17"/>
      <c r="C10" s="17" t="s">
        <v>9</v>
      </c>
      <c r="D10" s="29">
        <f>550000+102000</f>
        <v>652000</v>
      </c>
      <c r="F10" s="11"/>
      <c r="G10" s="44" t="str">
        <f>+C26</f>
        <v>Current Year ADM²</v>
      </c>
      <c r="H10" s="9"/>
      <c r="I10" s="73">
        <f>+D26</f>
        <v>11049.7</v>
      </c>
    </row>
    <row r="11" spans="1:11" ht="21" customHeight="1" x14ac:dyDescent="0.25">
      <c r="A11" s="21" t="s">
        <v>10</v>
      </c>
      <c r="B11" s="17"/>
      <c r="C11" s="17" t="s">
        <v>11</v>
      </c>
      <c r="D11" s="29">
        <v>9500</v>
      </c>
      <c r="F11" s="11"/>
      <c r="G11" s="173" t="s">
        <v>25</v>
      </c>
      <c r="H11" s="9"/>
      <c r="I11" s="74"/>
    </row>
    <row r="12" spans="1:11" ht="21" customHeight="1" thickBot="1" x14ac:dyDescent="0.5">
      <c r="A12" s="21" t="s">
        <v>35</v>
      </c>
      <c r="B12" s="17"/>
      <c r="C12" s="17" t="s">
        <v>36</v>
      </c>
      <c r="D12" s="29"/>
      <c r="F12" s="34"/>
      <c r="G12" s="174"/>
      <c r="H12" s="35"/>
      <c r="I12" s="78">
        <f>+I9/I10</f>
        <v>7389.6478190901098</v>
      </c>
    </row>
    <row r="13" spans="1:11" ht="21" customHeight="1" thickBot="1" x14ac:dyDescent="0.3">
      <c r="A13" s="21" t="s">
        <v>12</v>
      </c>
      <c r="B13" s="17"/>
      <c r="C13" s="17" t="s">
        <v>0</v>
      </c>
      <c r="D13" s="29">
        <v>2600</v>
      </c>
      <c r="K13" s="152"/>
    </row>
    <row r="14" spans="1:11" ht="21" customHeight="1" x14ac:dyDescent="0.25">
      <c r="A14" s="21">
        <v>44110</v>
      </c>
      <c r="B14" s="17"/>
      <c r="C14" s="17" t="s">
        <v>1</v>
      </c>
      <c r="D14" s="29"/>
      <c r="F14" s="79" t="s">
        <v>22</v>
      </c>
      <c r="G14" s="80"/>
      <c r="H14" s="80"/>
      <c r="I14" s="81" t="str">
        <f>+D7</f>
        <v>Actual Amount</v>
      </c>
      <c r="K14" s="149"/>
    </row>
    <row r="15" spans="1:11" ht="21" customHeight="1" x14ac:dyDescent="0.25">
      <c r="A15" s="21">
        <v>49810</v>
      </c>
      <c r="B15" s="17"/>
      <c r="C15" s="17" t="s">
        <v>2</v>
      </c>
      <c r="D15" s="29">
        <v>0</v>
      </c>
      <c r="F15" s="13"/>
      <c r="G15" s="45" t="s">
        <v>21</v>
      </c>
      <c r="H15" s="8"/>
      <c r="I15" s="48">
        <f>+D24</f>
        <v>87338100</v>
      </c>
      <c r="K15" s="149"/>
    </row>
    <row r="16" spans="1:11" ht="21" customHeight="1" x14ac:dyDescent="0.25">
      <c r="A16" s="21" t="s">
        <v>109</v>
      </c>
      <c r="B16" s="17"/>
      <c r="C16" s="17" t="s">
        <v>110</v>
      </c>
      <c r="D16" s="67">
        <v>-600000</v>
      </c>
      <c r="F16" s="13"/>
      <c r="G16" s="45" t="s">
        <v>23</v>
      </c>
      <c r="H16" s="8"/>
      <c r="I16" s="48">
        <f>+I8</f>
        <v>-5684708.4934</v>
      </c>
    </row>
    <row r="17" spans="1:9" ht="21" customHeight="1" thickBot="1" x14ac:dyDescent="0.3">
      <c r="A17" s="16"/>
      <c r="B17" s="17"/>
      <c r="C17" s="28" t="s">
        <v>7</v>
      </c>
      <c r="D17" s="151">
        <f>SUM(D8:D16)</f>
        <v>27999100</v>
      </c>
      <c r="F17" s="13"/>
      <c r="G17" s="45" t="s">
        <v>26</v>
      </c>
      <c r="H17" s="8"/>
      <c r="I17" s="82">
        <v>-5393425</v>
      </c>
    </row>
    <row r="18" spans="1:9" ht="21" customHeight="1" thickTop="1" x14ac:dyDescent="0.25">
      <c r="A18" s="16"/>
      <c r="B18" s="17"/>
      <c r="C18" s="17"/>
      <c r="D18" s="29"/>
      <c r="F18" s="13"/>
      <c r="G18" s="45" t="s">
        <v>24</v>
      </c>
      <c r="H18" s="8"/>
      <c r="I18" s="48">
        <f>SUM(I15:I17)</f>
        <v>76259966.506599993</v>
      </c>
    </row>
    <row r="19" spans="1:9" ht="21" customHeight="1" x14ac:dyDescent="0.25">
      <c r="A19" s="18" t="s">
        <v>39</v>
      </c>
      <c r="B19" s="19"/>
      <c r="C19" s="19" t="s">
        <v>15</v>
      </c>
      <c r="D19" s="65" t="s">
        <v>117</v>
      </c>
      <c r="F19" s="13"/>
      <c r="G19" s="45" t="str">
        <f>+G10</f>
        <v>Current Year ADM²</v>
      </c>
      <c r="H19" s="8"/>
      <c r="I19" s="83">
        <f>+D26</f>
        <v>11049.7</v>
      </c>
    </row>
    <row r="20" spans="1:9" ht="21" customHeight="1" x14ac:dyDescent="0.3">
      <c r="A20" s="21">
        <v>46511</v>
      </c>
      <c r="B20" s="17"/>
      <c r="C20" s="28" t="s">
        <v>118</v>
      </c>
      <c r="D20" s="29">
        <v>59339000</v>
      </c>
      <c r="F20" s="13"/>
      <c r="G20" s="87" t="s">
        <v>31</v>
      </c>
      <c r="H20" s="8"/>
      <c r="I20" s="85"/>
    </row>
    <row r="21" spans="1:9" ht="21" customHeight="1" thickBot="1" x14ac:dyDescent="0.5">
      <c r="A21" s="21" t="s">
        <v>16</v>
      </c>
      <c r="B21" s="17"/>
      <c r="C21" s="17" t="s">
        <v>17</v>
      </c>
      <c r="D21" s="67">
        <v>0</v>
      </c>
      <c r="F21" s="36"/>
      <c r="G21" s="88" t="s">
        <v>32</v>
      </c>
      <c r="H21" s="37"/>
      <c r="I21" s="78">
        <f>+I18/I19</f>
        <v>6901.5418071621843</v>
      </c>
    </row>
    <row r="22" spans="1:9" ht="21" customHeight="1" x14ac:dyDescent="0.25">
      <c r="A22" s="16"/>
      <c r="B22" s="17"/>
      <c r="C22" s="28" t="s">
        <v>20</v>
      </c>
      <c r="D22" s="151">
        <f>SUM(D20:D21)</f>
        <v>59339000</v>
      </c>
    </row>
    <row r="23" spans="1:9" ht="21" customHeight="1" x14ac:dyDescent="0.25">
      <c r="A23" s="16"/>
      <c r="B23" s="17"/>
      <c r="C23" s="17"/>
      <c r="D23" s="29"/>
      <c r="F23" s="1" t="s">
        <v>40</v>
      </c>
    </row>
    <row r="24" spans="1:9" ht="21" customHeight="1" x14ac:dyDescent="0.3">
      <c r="A24" s="16"/>
      <c r="B24" s="17"/>
      <c r="C24" s="31" t="s">
        <v>21</v>
      </c>
      <c r="D24" s="68">
        <f>+D17+D22</f>
        <v>87338100</v>
      </c>
      <c r="F24" s="1" t="s">
        <v>111</v>
      </c>
    </row>
    <row r="25" spans="1:9" ht="21" customHeight="1" x14ac:dyDescent="0.25">
      <c r="A25" s="16"/>
      <c r="B25" s="17"/>
      <c r="C25" s="17"/>
      <c r="D25" s="29"/>
    </row>
    <row r="26" spans="1:9" ht="21" customHeight="1" x14ac:dyDescent="0.3">
      <c r="A26" s="16"/>
      <c r="B26" s="17"/>
      <c r="C26" s="28" t="s">
        <v>112</v>
      </c>
      <c r="D26" s="33">
        <v>11049.7</v>
      </c>
      <c r="F26" s="89" t="s">
        <v>43</v>
      </c>
      <c r="G26" s="90"/>
      <c r="H26" s="90"/>
      <c r="I26" s="91"/>
    </row>
    <row r="27" spans="1:9" ht="21" customHeight="1" x14ac:dyDescent="0.25">
      <c r="A27" s="16"/>
      <c r="B27" s="17"/>
      <c r="C27" s="17"/>
      <c r="D27" s="69"/>
      <c r="F27" s="92" t="s">
        <v>44</v>
      </c>
      <c r="G27" s="7"/>
      <c r="H27" s="7"/>
      <c r="I27" s="93"/>
    </row>
    <row r="28" spans="1:9" ht="21" customHeight="1" x14ac:dyDescent="0.3">
      <c r="A28" s="16"/>
      <c r="B28" s="17"/>
      <c r="C28" s="31" t="s">
        <v>29</v>
      </c>
      <c r="D28" s="29"/>
      <c r="F28" s="92" t="s">
        <v>45</v>
      </c>
      <c r="G28" s="7"/>
      <c r="H28" s="7"/>
      <c r="I28" s="93"/>
    </row>
    <row r="29" spans="1:9" ht="21" customHeight="1" thickBot="1" x14ac:dyDescent="0.35">
      <c r="A29" s="16"/>
      <c r="B29" s="17"/>
      <c r="C29" s="31" t="s">
        <v>30</v>
      </c>
      <c r="D29" s="76">
        <f>+D24/D26</f>
        <v>7904.1150438473442</v>
      </c>
      <c r="F29" s="94" t="s">
        <v>46</v>
      </c>
      <c r="G29" s="7"/>
      <c r="H29" s="7"/>
      <c r="I29" s="93"/>
    </row>
    <row r="30" spans="1:9" ht="21" customHeight="1" thickTop="1" x14ac:dyDescent="0.3">
      <c r="A30" s="16"/>
      <c r="B30" s="17"/>
      <c r="C30" s="28" t="s">
        <v>113</v>
      </c>
      <c r="D30" s="33">
        <v>11878</v>
      </c>
      <c r="F30" s="92" t="s">
        <v>47</v>
      </c>
      <c r="G30" s="7"/>
      <c r="H30" s="7"/>
      <c r="I30" s="93"/>
    </row>
    <row r="31" spans="1:9" ht="21" customHeight="1" thickBot="1" x14ac:dyDescent="0.35">
      <c r="A31" s="39"/>
      <c r="B31" s="40"/>
      <c r="C31" s="50" t="s">
        <v>28</v>
      </c>
      <c r="D31" s="77">
        <f>+D29*D30</f>
        <v>93885078.490818754</v>
      </c>
      <c r="F31" s="94" t="s">
        <v>48</v>
      </c>
      <c r="G31" s="7"/>
      <c r="H31" s="7"/>
      <c r="I31" s="93"/>
    </row>
    <row r="32" spans="1:9" x14ac:dyDescent="0.25">
      <c r="D32" s="62"/>
      <c r="F32" s="95" t="s">
        <v>49</v>
      </c>
      <c r="G32" s="96"/>
      <c r="H32" s="96"/>
      <c r="I32" s="97"/>
    </row>
  </sheetData>
  <mergeCells count="1">
    <mergeCell ref="G11:G12"/>
  </mergeCells>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Overview</vt:lpstr>
      <vt:lpstr>Davidson</vt:lpstr>
      <vt:lpstr>Hamilton</vt:lpstr>
      <vt:lpstr>Knox</vt:lpstr>
      <vt:lpstr>Shelby</vt:lpstr>
      <vt:lpstr>Robertson</vt:lpstr>
      <vt:lpstr>Davidson!Print_Area</vt:lpstr>
      <vt:lpstr>Overview!Print_Area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ca18353</dc:creator>
  <cp:lastModifiedBy>Brad Davis</cp:lastModifiedBy>
  <cp:lastPrinted>2012-09-04T16:56:59Z</cp:lastPrinted>
  <dcterms:created xsi:type="dcterms:W3CDTF">2012-03-12T14:38:26Z</dcterms:created>
  <dcterms:modified xsi:type="dcterms:W3CDTF">2018-10-16T19:54:00Z</dcterms:modified>
</cp:coreProperties>
</file>