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ca18428\Desktop\"/>
    </mc:Choice>
  </mc:AlternateContent>
  <bookViews>
    <workbookView xWindow="0" yWindow="0" windowWidth="28800" windowHeight="12435"/>
  </bookViews>
  <sheets>
    <sheet name="Results Matrix Part B" sheetId="1" r:id="rId1"/>
    <sheet name="Compliance Matrix Part B" sheetId="4" r:id="rId2"/>
    <sheet name="Sheet2" sheetId="2" state="hidden" r:id="rId3"/>
    <sheet name="Sheet3" sheetId="3" state="hidden" r:id="rId4"/>
  </sheets>
  <definedNames>
    <definedName name="_xlnm.Print_Area" localSheetId="1">'Compliance Matrix Part B'!$A$1:$D$21</definedName>
    <definedName name="_xlnm.Print_Area" localSheetId="0">'Results Matrix Part B'!$A$1:$C$30</definedName>
  </definedNames>
  <calcPr calcId="152511"/>
</workbook>
</file>

<file path=xl/calcChain.xml><?xml version="1.0" encoding="utf-8"?>
<calcChain xmlns="http://schemas.openxmlformats.org/spreadsheetml/2006/main">
  <c r="F9" i="4" l="1"/>
  <c r="D9" i="4" s="1"/>
  <c r="C12" i="1" l="1"/>
  <c r="F14" i="4" l="1"/>
  <c r="F13" i="4"/>
  <c r="B12" i="4" s="1"/>
  <c r="F12" i="4" s="1"/>
  <c r="D12" i="4" s="1"/>
  <c r="F11" i="4"/>
  <c r="D11" i="4" s="1"/>
  <c r="F10" i="4"/>
  <c r="D10" i="4" s="1"/>
  <c r="C11" i="1" l="1"/>
  <c r="C5" i="1"/>
  <c r="C4" i="1"/>
  <c r="A22" i="1" s="1"/>
  <c r="C9" i="1"/>
  <c r="C16" i="1"/>
  <c r="C14" i="1"/>
  <c r="C7" i="1"/>
  <c r="D12" i="1"/>
  <c r="D5" i="1"/>
  <c r="C19" i="1"/>
  <c r="C18" i="1"/>
  <c r="C15" i="1"/>
  <c r="E17" i="1"/>
  <c r="F19" i="4"/>
  <c r="F18" i="4"/>
  <c r="F17" i="4"/>
  <c r="F16" i="4"/>
  <c r="F15" i="4"/>
  <c r="F8" i="4"/>
  <c r="D8" i="4" s="1"/>
  <c r="F7" i="4"/>
  <c r="D7" i="4" s="1"/>
  <c r="F6" i="4"/>
  <c r="D6" i="4" s="1"/>
  <c r="F5" i="4"/>
  <c r="D5" i="4" s="1"/>
  <c r="F4" i="4"/>
  <c r="D4" i="4" s="1"/>
  <c r="F3" i="4"/>
  <c r="D3" i="4" s="1"/>
  <c r="C13" i="1"/>
  <c r="C8" i="1"/>
  <c r="C6" i="1"/>
  <c r="D4" i="1"/>
  <c r="D6" i="1"/>
  <c r="D7" i="1"/>
  <c r="D8" i="1"/>
  <c r="D9" i="1"/>
  <c r="D11" i="1"/>
  <c r="D13" i="1"/>
  <c r="D14" i="1"/>
  <c r="D15" i="1"/>
  <c r="D16" i="1"/>
  <c r="D19" i="1"/>
  <c r="E26" i="1"/>
  <c r="A18" i="4" l="1"/>
  <c r="A24" i="1" s="1"/>
  <c r="D15" i="4"/>
  <c r="B18" i="4" s="1"/>
  <c r="B22" i="1"/>
  <c r="B24" i="1" l="1"/>
  <c r="C18" i="4"/>
  <c r="C24" i="1" s="1"/>
  <c r="C22" i="1"/>
  <c r="A26" i="1" l="1"/>
  <c r="B26" i="1" s="1"/>
</calcChain>
</file>

<file path=xl/sharedStrings.xml><?xml version="1.0" encoding="utf-8"?>
<sst xmlns="http://schemas.openxmlformats.org/spreadsheetml/2006/main" count="313" uniqueCount="109">
  <si>
    <t>Performance</t>
  </si>
  <si>
    <t>Alabama</t>
  </si>
  <si>
    <t>Alaska</t>
  </si>
  <si>
    <t>American Samoa</t>
  </si>
  <si>
    <t>Arizona</t>
  </si>
  <si>
    <t>Arkansas</t>
  </si>
  <si>
    <t>BIE</t>
  </si>
  <si>
    <t>California</t>
  </si>
  <si>
    <t>Colorado</t>
  </si>
  <si>
    <t>Connecticut</t>
  </si>
  <si>
    <t>CNMI</t>
  </si>
  <si>
    <t>Delaware</t>
  </si>
  <si>
    <t>District of Columbia</t>
  </si>
  <si>
    <t xml:space="preserve">Federated States of Micronesia </t>
  </si>
  <si>
    <t>Florida</t>
  </si>
  <si>
    <t>Georgia</t>
  </si>
  <si>
    <t>Guam</t>
  </si>
  <si>
    <t>Hawaii</t>
  </si>
  <si>
    <t>Idaho</t>
  </si>
  <si>
    <t>Illinois</t>
  </si>
  <si>
    <t>Indiana</t>
  </si>
  <si>
    <t>Iowa</t>
  </si>
  <si>
    <t>Kansas</t>
  </si>
  <si>
    <t>Kentucky</t>
  </si>
  <si>
    <t>Louisiana</t>
  </si>
  <si>
    <t>Maine</t>
  </si>
  <si>
    <t>Marshall Islands</t>
  </si>
  <si>
    <t>Customer Service: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</si>
  <si>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</si>
  <si>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</si>
  <si>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</si>
  <si>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</si>
  <si>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</si>
  <si>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</si>
  <si>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</si>
  <si>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</si>
  <si>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</si>
  <si>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</si>
  <si>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</si>
  <si>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</si>
  <si>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</si>
  <si>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</si>
  <si>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</si>
  <si>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</si>
  <si>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</si>
  <si>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</si>
  <si>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Palau</t>
  </si>
  <si>
    <t>Pennsylvania</t>
  </si>
  <si>
    <t>Puerto Rico</t>
  </si>
  <si>
    <t>Rhode Island</t>
  </si>
  <si>
    <t>South Carolina</t>
  </si>
  <si>
    <t>South Dakota</t>
  </si>
  <si>
    <t>Tennessee</t>
  </si>
  <si>
    <t>Texas</t>
  </si>
  <si>
    <t>Utah</t>
  </si>
  <si>
    <t>Vermont</t>
  </si>
  <si>
    <t>Virginia</t>
  </si>
  <si>
    <t>Virgin Islands</t>
  </si>
  <si>
    <t>Washington</t>
  </si>
  <si>
    <t>West Virginia</t>
  </si>
  <si>
    <t>Wisconsin</t>
  </si>
  <si>
    <t>Wyoming</t>
  </si>
  <si>
    <t>[select STATE]</t>
  </si>
  <si>
    <t>Score</t>
  </si>
  <si>
    <r>
      <t>Part B Compliance Indicator</t>
    </r>
    <r>
      <rPr>
        <b/>
        <vertAlign val="superscript"/>
        <sz val="26"/>
        <color indexed="8"/>
        <rFont val="Times New Roman"/>
        <family val="1"/>
      </rPr>
      <t>1</t>
    </r>
  </si>
  <si>
    <r>
      <t xml:space="preserve">Indicator 4B: </t>
    </r>
    <r>
      <rPr>
        <sz val="22"/>
        <color indexed="8"/>
        <rFont val="Times New Roman"/>
        <family val="1"/>
      </rPr>
      <t xml:space="preserve"> Significant discrepancy, by race and ethnicity, in the rate of suspension and expulsion, and  policies, procedures or practices that contribute to the significant discrepancy and do not comply with specified requirements.</t>
    </r>
  </si>
  <si>
    <t>Y</t>
  </si>
  <si>
    <r>
      <t xml:space="preserve">Indicator 9: </t>
    </r>
    <r>
      <rPr>
        <sz val="22"/>
        <color indexed="8"/>
        <rFont val="Times New Roman"/>
        <family val="1"/>
      </rPr>
      <t xml:space="preserve"> Disproportionate representation of racial and ethnic groups in special education and related services due to inappropriate identification. </t>
    </r>
  </si>
  <si>
    <r>
      <t xml:space="preserve">Indicator 10: </t>
    </r>
    <r>
      <rPr>
        <sz val="22"/>
        <color indexed="8"/>
        <rFont val="Times New Roman"/>
        <family val="1"/>
      </rPr>
      <t xml:space="preserve">Disproportionate representation of racial and ethnic groups in specific disability categories due to inappropriate identification. </t>
    </r>
  </si>
  <si>
    <r>
      <t xml:space="preserve">Indicator 11: </t>
    </r>
    <r>
      <rPr>
        <sz val="22"/>
        <color indexed="8"/>
        <rFont val="Times New Roman"/>
        <family val="1"/>
      </rPr>
      <t>Timely initial evaluation</t>
    </r>
  </si>
  <si>
    <r>
      <t xml:space="preserve">Indicator 12: </t>
    </r>
    <r>
      <rPr>
        <sz val="22"/>
        <color indexed="8"/>
        <rFont val="Times New Roman"/>
        <family val="1"/>
      </rPr>
      <t xml:space="preserve"> IEP developed and implemented by third birthday</t>
    </r>
  </si>
  <si>
    <r>
      <t xml:space="preserve">Indicator 13: </t>
    </r>
    <r>
      <rPr>
        <sz val="22"/>
        <color indexed="8"/>
        <rFont val="Times New Roman"/>
        <family val="1"/>
      </rPr>
      <t xml:space="preserve">Secondary transition </t>
    </r>
  </si>
  <si>
    <t>Timely State Complaint Decisions</t>
  </si>
  <si>
    <t>Timely Due Process Hearing Decisions</t>
  </si>
  <si>
    <t>Longstanding Noncompliance</t>
  </si>
  <si>
    <t>Special Conditions</t>
  </si>
  <si>
    <t>NONE</t>
  </si>
  <si>
    <t>Uncorrected identified noncompliance</t>
  </si>
  <si>
    <t>Percentage of Children with Disabilities who Dropped Out</t>
  </si>
  <si>
    <t>Reading Assessment Elements</t>
  </si>
  <si>
    <t>Math Assessment Elements</t>
  </si>
  <si>
    <t>Part B Results-Driven Accountability Matrix: 2015</t>
  </si>
  <si>
    <t xml:space="preserve">Part B Compliance Matrix: 2015 </t>
  </si>
  <si>
    <t>Results Score</t>
  </si>
  <si>
    <t>Exiting Data Elements</t>
  </si>
  <si>
    <t xml:space="preserve">  Results Points Earned </t>
  </si>
  <si>
    <t xml:space="preserve">  Compliance Points Earned </t>
  </si>
  <si>
    <t>Compliance Score</t>
  </si>
  <si>
    <t>Compliance Points Earned</t>
  </si>
  <si>
    <t>Total Compliance Points Available</t>
  </si>
  <si>
    <t>Total Results Points Available</t>
  </si>
  <si>
    <r>
      <t>Total Compliance Points Available</t>
    </r>
    <r>
      <rPr>
        <b/>
        <vertAlign val="superscript"/>
        <sz val="26"/>
        <color indexed="8"/>
        <rFont val="Times New Roman"/>
        <family val="1"/>
      </rPr>
      <t>2</t>
    </r>
  </si>
  <si>
    <r>
      <t>Results-Driven Accountability Percentage and Determination</t>
    </r>
    <r>
      <rPr>
        <b/>
        <vertAlign val="superscript"/>
        <sz val="36"/>
        <color indexed="8"/>
        <rFont val="Calibri"/>
        <family val="2"/>
      </rPr>
      <t>3</t>
    </r>
  </si>
  <si>
    <t>Percentage of 4th Grade Children with Disabilities Scoring at Basic or Above on the National Assessment of Educational Progress</t>
  </si>
  <si>
    <t>Percentage of 4th Grade Children with Disabilities Included in Testing on the National Assessment of Educational Progress</t>
  </si>
  <si>
    <t>Percentage of 8th Grade Children with Disabilities Scoring at Basic or Above on the National Assessment of Educational Progress</t>
  </si>
  <si>
    <t>Percentage of 8th Grade Children with Disabilities Included in Testing on the National Assessment of Educational Progress</t>
  </si>
  <si>
    <t>1. The complete language for each indicator is located at the following website:  https://osep.grads360.org/#communities/pdc/documents/4603</t>
  </si>
  <si>
    <t>Full Correction of Findings of Noncompliance Identified in FFY 2012</t>
  </si>
  <si>
    <t xml:space="preserve">2.  Review the Part B Compliance Matrix for a breakdown of compliance points earned. </t>
  </si>
  <si>
    <t>Timely and Accurate State-Reported Data</t>
  </si>
  <si>
    <r>
      <t>Percentage of Children with Disabilities who Graduated with a Regular High School Diploma</t>
    </r>
    <r>
      <rPr>
        <vertAlign val="superscript"/>
        <sz val="22"/>
        <color indexed="8"/>
        <rFont val="Times New Roman"/>
        <family val="1"/>
      </rPr>
      <t>1</t>
    </r>
  </si>
  <si>
    <t>1.  Graduated with a regular high school diploma as defined under the IDEA Section 618 State-reported data:  These students exited an educational program through receipt of a high school diploma identical to that for which students without disabilities are eligible.  These students met the same standards for graduation as those for students without disabilities.  As defined in 34 CFR 300.102(a)(3)(iv), “the term regular high school diploma does not include an alternative degree that is not fully aligned with the state’s academic standards, such as a certificate or GED.”</t>
  </si>
  <si>
    <t>N/A</t>
  </si>
  <si>
    <t>3.  For a detailed explanation of how the Compliance Score, Results Score, and the Results-Driven Accountability Percentage and Determination were calculated, review "How the Department Made Determinations under Section 616(d) of the Individuals with Disabilities Education Act in 2015: Part B."</t>
  </si>
  <si>
    <t>RESULTS AND COMPLIANCE OVERALL SCORING</t>
  </si>
  <si>
    <t>Percentage of 4th Grade Children with Disabilities Participating in Regular Statewide Assessments</t>
  </si>
  <si>
    <t>Percentage of 8th Grade Children with Disabilities Participating in Regular Statewide Assessments</t>
  </si>
  <si>
    <t>Total Compliance Points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</si>
</sst>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
    <numFmt numFmtId="165" formatCode="0.0%"/>
  </numFmts>
  <fonts count="23" x14ac:knownFonts="1">
    <font>
      <sz val="11"/>
      <color theme="1"/>
      <name val="Calibri"/>
      <family val="2"/>
      <scheme val="minor"/>
    </font>
    <font>
      <b/>
      <vertAlign val="superscript"/>
      <sz val="26"/>
      <color indexed="8"/>
      <name val="Times New Roman"/>
      <family val="1"/>
    </font>
    <font>
      <b/>
      <vertAlign val="superscript"/>
      <sz val="36"/>
      <color indexed="8"/>
      <name val="Calibri"/>
      <family val="2"/>
    </font>
    <font>
      <sz val="22"/>
      <color indexed="8"/>
      <name val="Times New Roman"/>
      <family val="1"/>
    </font>
    <font>
      <sz val="14"/>
      <color theme="1"/>
      <name val="Times New Roman"/>
      <family val="1"/>
    </font>
    <font>
      <b/>
      <sz val="22"/>
      <color theme="1"/>
      <name val="Times New Roman"/>
      <family val="1"/>
    </font>
    <font>
      <sz val="22"/>
      <color theme="0" tint="-0.249977111117893"/>
      <name val="Calibri"/>
      <family val="2"/>
      <scheme val="minor"/>
    </font>
    <font>
      <sz val="28"/>
      <color theme="1"/>
      <name val="Calibri"/>
      <family val="2"/>
      <scheme val="minor"/>
    </font>
    <font>
      <sz val="20"/>
      <color rgb="FF000000"/>
      <name val="Calibri"/>
      <family val="2"/>
      <scheme val="minor"/>
    </font>
    <font>
      <b/>
      <sz val="26"/>
      <color rgb="FF000000"/>
      <name val="Times New Roman"/>
      <family val="1"/>
    </font>
    <font>
      <b/>
      <sz val="22"/>
      <color rgb="FF000000"/>
      <name val="Times New Roman"/>
      <family val="1"/>
    </font>
    <font>
      <sz val="22"/>
      <color rgb="FF000000"/>
      <name val="Times New Roman"/>
      <family val="1"/>
    </font>
    <font>
      <b/>
      <sz val="28"/>
      <color theme="1"/>
      <name val="Calibri"/>
      <family val="2"/>
      <scheme val="minor"/>
    </font>
    <font>
      <sz val="20"/>
      <color theme="1"/>
      <name val="Calibri"/>
      <family val="2"/>
      <scheme val="minor"/>
    </font>
    <font>
      <b/>
      <sz val="30"/>
      <color theme="1"/>
      <name val="Times New Roman"/>
      <family val="1"/>
    </font>
    <font>
      <b/>
      <sz val="28"/>
      <color theme="1"/>
      <name val="Times New Roman"/>
      <family val="1"/>
    </font>
    <font>
      <sz val="22"/>
      <color theme="0" tint="-0.249977111117893"/>
      <name val="Times New Roman"/>
      <family val="1"/>
    </font>
    <font>
      <sz val="22"/>
      <color theme="1"/>
      <name val="Times New Roman"/>
      <family val="1"/>
    </font>
    <font>
      <b/>
      <sz val="26"/>
      <color theme="1"/>
      <name val="Times New Roman"/>
      <family val="1"/>
    </font>
    <font>
      <b/>
      <sz val="36"/>
      <color theme="1"/>
      <name val="Calibri"/>
      <family val="2"/>
      <scheme val="minor"/>
    </font>
    <font>
      <vertAlign val="superscript"/>
      <sz val="22"/>
      <color indexed="8"/>
      <name val="Times New Roman"/>
      <family val="1"/>
    </font>
    <font>
      <u/>
      <sz val="11"/>
      <color theme="10"/>
      <name val="Calibri"/>
      <family val="2"/>
      <scheme val="minor"/>
    </font>
    <font>
      <u/>
      <sz val="20"/>
      <color theme="10"/>
      <name val="Calibri"/>
      <family val="2"/>
      <scheme val="minor"/>
    </font>
  </fonts>
  <fills count="8">
    <fill>
      <patternFill patternType="none"/>
    </fill>
    <fill>
      <patternFill patternType="gray125"/>
    </fill>
    <fill>
      <patternFill patternType="solid">
        <fgColor rgb="FF00B050"/>
        <bgColor indexed="64"/>
      </patternFill>
    </fill>
    <fill>
      <patternFill patternType="solid">
        <fgColor theme="0" tint="-0.249977111117893"/>
        <bgColor indexed="64"/>
      </patternFill>
    </fill>
    <fill>
      <patternFill patternType="solid">
        <fgColor theme="0"/>
        <bgColor indexed="64"/>
      </patternFill>
    </fill>
    <fill>
      <gradientFill degree="90">
        <stop position="0">
          <color theme="0"/>
        </stop>
        <stop position="1">
          <color theme="4"/>
        </stop>
      </gradientFill>
    </fill>
    <fill>
      <patternFill patternType="solid">
        <fgColor theme="0" tint="-0.24994659260841701"/>
        <bgColor indexed="64"/>
      </patternFill>
    </fill>
    <fill>
      <patternFill patternType="solid">
        <fgColor theme="3" tint="0.79998168889431442"/>
        <bgColor indexed="64"/>
      </patternFill>
    </fill>
  </fills>
  <borders count="19">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ck">
        <color indexed="64"/>
      </bottom>
      <diagonal/>
    </border>
    <border>
      <left style="thick">
        <color indexed="64"/>
      </left>
      <right style="thick">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right style="medium">
        <color indexed="64"/>
      </right>
      <top style="thick">
        <color indexed="64"/>
      </top>
      <bottom style="medium">
        <color indexed="64"/>
      </bottom>
      <diagonal/>
    </border>
    <border>
      <left style="medium">
        <color indexed="64"/>
      </left>
      <right/>
      <top style="medium">
        <color indexed="64"/>
      </top>
      <bottom style="thick">
        <color indexed="64"/>
      </bottom>
      <diagonal/>
    </border>
    <border>
      <left/>
      <right style="medium">
        <color indexed="64"/>
      </right>
      <top style="medium">
        <color indexed="64"/>
      </top>
      <bottom style="thick">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thick">
        <color indexed="64"/>
      </top>
      <bottom/>
      <diagonal/>
    </border>
  </borders>
  <cellStyleXfs count="2">
    <xf numFmtId="0" fontId="0" fillId="0" borderId="0"/>
    <xf numFmtId="0" fontId="21" fillId="0" borderId="0" applyNumberFormat="0" applyFill="0" applyBorder="0" applyAlignment="0" applyProtection="0"/>
  </cellStyleXfs>
  <cellXfs count="86">
    <xf numFmtId="0" fontId="0" fillId="0" borderId="0" xfId="0"/>
    <xf numFmtId="0" fontId="0" fillId="0" borderId="0" xfId="0" applyAlignment="1">
      <alignment horizontal="left" wrapText="1"/>
    </xf>
    <xf numFmtId="0" fontId="0" fillId="0" borderId="0" xfId="0" applyAlignment="1">
      <alignment horizontal="center" vertical="center"/>
    </xf>
    <xf numFmtId="0" fontId="0" fillId="0" borderId="0" xfId="0" applyAlignment="1">
      <alignment horizontal="center" vertical="center" wrapText="1"/>
    </xf>
    <xf numFmtId="0" fontId="4" fillId="0" borderId="0" xfId="0" applyFont="1"/>
    <xf numFmtId="0" fontId="5" fillId="2" borderId="1" xfId="0" applyFont="1" applyFill="1" applyBorder="1" applyAlignment="1">
      <alignment horizontal="center" vertical="center" wrapText="1"/>
    </xf>
    <xf numFmtId="164" fontId="6" fillId="3" borderId="1" xfId="0" applyNumberFormat="1" applyFont="1" applyFill="1" applyBorder="1" applyAlignment="1">
      <alignment horizontal="center" vertical="center" wrapText="1"/>
    </xf>
    <xf numFmtId="164" fontId="6" fillId="3" borderId="1" xfId="0" applyNumberFormat="1" applyFont="1" applyFill="1" applyBorder="1" applyAlignment="1" applyProtection="1">
      <alignment horizontal="center" vertical="center" wrapText="1"/>
    </xf>
    <xf numFmtId="10" fontId="5" fillId="2" borderId="1" xfId="0" applyNumberFormat="1" applyFont="1" applyFill="1" applyBorder="1" applyAlignment="1">
      <alignment horizontal="center" vertical="center" wrapText="1"/>
    </xf>
    <xf numFmtId="0" fontId="7" fillId="0" borderId="0" xfId="0" applyFont="1"/>
    <xf numFmtId="0" fontId="0" fillId="0" borderId="0" xfId="0" applyAlignment="1">
      <alignment horizontal="left" wrapText="1"/>
    </xf>
    <xf numFmtId="0" fontId="0" fillId="0" borderId="0" xfId="0" applyAlignment="1">
      <alignment horizontal="center"/>
    </xf>
    <xf numFmtId="0" fontId="0" fillId="0" borderId="0" xfId="0" applyAlignment="1">
      <alignment vertical="top" wrapText="1"/>
    </xf>
    <xf numFmtId="0" fontId="8" fillId="0" borderId="0" xfId="0" applyFont="1" applyAlignment="1">
      <alignment horizontal="left" vertical="center"/>
    </xf>
    <xf numFmtId="0" fontId="9" fillId="3" borderId="1" xfId="0" applyFont="1" applyFill="1" applyBorder="1" applyAlignment="1">
      <alignment horizontal="center" vertical="center"/>
    </xf>
    <xf numFmtId="10" fontId="10" fillId="0" borderId="1" xfId="0" applyNumberFormat="1" applyFont="1" applyBorder="1" applyAlignment="1" applyProtection="1">
      <alignment horizontal="center" vertical="center" wrapText="1"/>
      <protection locked="0"/>
    </xf>
    <xf numFmtId="0" fontId="5" fillId="2" borderId="0" xfId="0" applyFont="1" applyFill="1" applyBorder="1" applyAlignment="1">
      <alignment horizontal="center" vertical="center" wrapText="1"/>
    </xf>
    <xf numFmtId="49" fontId="11" fillId="0" borderId="1" xfId="0" applyNumberFormat="1" applyFont="1" applyBorder="1" applyAlignment="1">
      <alignment vertical="center" wrapText="1"/>
    </xf>
    <xf numFmtId="10" fontId="12" fillId="0" borderId="2" xfId="0" applyNumberFormat="1" applyFont="1" applyFill="1" applyBorder="1" applyAlignment="1" applyProtection="1">
      <alignment horizontal="center" vertical="center"/>
    </xf>
    <xf numFmtId="0" fontId="5" fillId="0" borderId="3" xfId="0" applyFont="1" applyBorder="1" applyAlignment="1" applyProtection="1">
      <alignment horizontal="center" vertical="center"/>
    </xf>
    <xf numFmtId="0" fontId="0" fillId="0" borderId="0" xfId="0" applyAlignment="1">
      <alignment vertical="center"/>
    </xf>
    <xf numFmtId="0" fontId="13" fillId="0" borderId="0" xfId="0" applyFont="1" applyAlignment="1">
      <alignment vertical="center"/>
    </xf>
    <xf numFmtId="0" fontId="0" fillId="0" borderId="0" xfId="0" applyAlignment="1">
      <alignment horizontal="left" vertical="center"/>
    </xf>
    <xf numFmtId="0" fontId="0" fillId="0" borderId="0" xfId="0" applyAlignment="1">
      <alignment horizontal="left" vertical="center" wrapText="1"/>
    </xf>
    <xf numFmtId="0" fontId="0" fillId="0" borderId="0" xfId="0" applyAlignment="1">
      <alignment vertical="center" wrapText="1"/>
    </xf>
    <xf numFmtId="0" fontId="14" fillId="3" borderId="4" xfId="0" applyFont="1" applyFill="1" applyBorder="1" applyAlignment="1" applyProtection="1">
      <alignment horizontal="right" vertical="center"/>
      <protection locked="0"/>
    </xf>
    <xf numFmtId="0" fontId="15" fillId="3" borderId="5" xfId="0" applyFont="1" applyFill="1" applyBorder="1" applyAlignment="1">
      <alignment vertical="center"/>
    </xf>
    <xf numFmtId="0" fontId="15" fillId="3" borderId="6" xfId="0" applyFont="1" applyFill="1" applyBorder="1" applyAlignment="1">
      <alignment vertical="center"/>
    </xf>
    <xf numFmtId="0" fontId="9" fillId="3" borderId="1" xfId="0" applyFont="1" applyFill="1" applyBorder="1" applyAlignment="1">
      <alignment horizontal="center" vertical="top" wrapText="1"/>
    </xf>
    <xf numFmtId="49" fontId="10" fillId="0" borderId="1" xfId="0" applyNumberFormat="1" applyFont="1" applyBorder="1" applyAlignment="1">
      <alignment vertical="center" wrapText="1"/>
    </xf>
    <xf numFmtId="0" fontId="10" fillId="0" borderId="1" xfId="0" applyFont="1" applyBorder="1" applyAlignment="1" applyProtection="1">
      <alignment horizontal="center" vertical="center"/>
      <protection locked="0"/>
    </xf>
    <xf numFmtId="164" fontId="6" fillId="3" borderId="1" xfId="0" applyNumberFormat="1" applyFont="1" applyFill="1" applyBorder="1" applyAlignment="1">
      <alignment horizontal="center" vertical="center"/>
    </xf>
    <xf numFmtId="0" fontId="10" fillId="0" borderId="1" xfId="0" applyFont="1" applyBorder="1" applyAlignment="1">
      <alignment horizontal="left" vertical="center" wrapText="1"/>
    </xf>
    <xf numFmtId="164" fontId="16" fillId="3" borderId="1" xfId="0" applyNumberFormat="1" applyFont="1" applyFill="1" applyBorder="1" applyAlignment="1">
      <alignment horizontal="center" vertical="center" wrapText="1"/>
    </xf>
    <xf numFmtId="0" fontId="10" fillId="0" borderId="1" xfId="0" applyFont="1" applyBorder="1" applyAlignment="1" applyProtection="1">
      <alignment horizontal="center" vertical="center" wrapText="1"/>
      <protection locked="0"/>
    </xf>
    <xf numFmtId="0" fontId="6" fillId="3"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164" fontId="6" fillId="3" borderId="1" xfId="0" applyNumberFormat="1" applyFont="1" applyFill="1" applyBorder="1" applyAlignment="1">
      <alignment vertical="center" wrapText="1"/>
    </xf>
    <xf numFmtId="0" fontId="5" fillId="0" borderId="1" xfId="0" applyFont="1" applyFill="1" applyBorder="1" applyAlignment="1">
      <alignment horizontal="center" vertical="center" wrapText="1"/>
    </xf>
    <xf numFmtId="0" fontId="17" fillId="0" borderId="0" xfId="0" applyFont="1" applyAlignment="1">
      <alignment horizontal="center" vertical="center"/>
    </xf>
    <xf numFmtId="0" fontId="18" fillId="3" borderId="1" xfId="0" applyFont="1" applyFill="1" applyBorder="1" applyAlignment="1">
      <alignment horizontal="center" vertical="center"/>
    </xf>
    <xf numFmtId="0" fontId="18" fillId="3" borderId="1" xfId="0" applyFont="1" applyFill="1" applyBorder="1" applyAlignment="1">
      <alignment horizontal="center" vertical="center" wrapText="1"/>
    </xf>
    <xf numFmtId="0" fontId="5" fillId="0" borderId="1" xfId="0" applyFont="1" applyBorder="1" applyAlignment="1">
      <alignment horizontal="center" vertical="center"/>
    </xf>
    <xf numFmtId="0" fontId="13" fillId="0" borderId="0" xfId="0" applyFont="1" applyAlignment="1">
      <alignment vertical="top"/>
    </xf>
    <xf numFmtId="165" fontId="10" fillId="0" borderId="1" xfId="0" applyNumberFormat="1" applyFont="1" applyBorder="1" applyAlignment="1" applyProtection="1">
      <alignment horizontal="center" vertical="center" wrapText="1"/>
      <protection locked="0"/>
    </xf>
    <xf numFmtId="0" fontId="18" fillId="5" borderId="1" xfId="0" applyFont="1" applyFill="1" applyBorder="1" applyAlignment="1" applyProtection="1">
      <alignment horizontal="center" vertical="center"/>
    </xf>
    <xf numFmtId="0" fontId="18" fillId="5" borderId="1" xfId="0" applyFont="1" applyFill="1" applyBorder="1" applyAlignment="1" applyProtection="1">
      <alignment horizontal="center" vertical="center" wrapText="1"/>
    </xf>
    <xf numFmtId="0" fontId="4" fillId="0" borderId="0" xfId="0" applyFont="1" applyAlignment="1">
      <alignment wrapText="1"/>
    </xf>
    <xf numFmtId="0" fontId="0" fillId="0" borderId="0" xfId="0" applyAlignment="1">
      <alignment wrapText="1"/>
    </xf>
    <xf numFmtId="0" fontId="0" fillId="0" borderId="0" xfId="0" applyFill="1"/>
    <xf numFmtId="0" fontId="5" fillId="0" borderId="1" xfId="0" applyFont="1" applyFill="1" applyBorder="1" applyAlignment="1" applyProtection="1">
      <alignment horizontal="center" vertical="center"/>
    </xf>
    <xf numFmtId="0" fontId="5" fillId="0" borderId="1" xfId="0" applyFont="1" applyFill="1" applyBorder="1" applyAlignment="1" applyProtection="1">
      <alignment horizontal="center" vertical="center" wrapText="1"/>
    </xf>
    <xf numFmtId="0" fontId="5" fillId="0" borderId="1" xfId="0" applyNumberFormat="1" applyFont="1" applyBorder="1" applyAlignment="1">
      <alignment horizontal="center" vertical="center"/>
    </xf>
    <xf numFmtId="0" fontId="10" fillId="0" borderId="1" xfId="0" applyFont="1" applyBorder="1" applyAlignment="1">
      <alignment horizontal="left" vertical="center" wrapText="1" indent="6"/>
    </xf>
    <xf numFmtId="0" fontId="10" fillId="6" borderId="1" xfId="0" applyFont="1" applyFill="1" applyBorder="1" applyAlignment="1" applyProtection="1">
      <alignment horizontal="center" vertical="center"/>
    </xf>
    <xf numFmtId="0" fontId="17" fillId="0" borderId="1" xfId="0" applyFont="1" applyBorder="1" applyAlignment="1">
      <alignment vertical="center"/>
    </xf>
    <xf numFmtId="0" fontId="17" fillId="0" borderId="1" xfId="0" applyFont="1" applyBorder="1" applyAlignment="1">
      <alignment horizontal="left" vertical="center" wrapText="1"/>
    </xf>
    <xf numFmtId="0" fontId="22" fillId="0" borderId="0" xfId="1" applyFont="1" applyAlignment="1">
      <alignment horizontal="left" vertical="center" wrapText="1"/>
    </xf>
    <xf numFmtId="2" fontId="5" fillId="0" borderId="1" xfId="0" applyNumberFormat="1" applyFont="1" applyFill="1" applyBorder="1" applyAlignment="1">
      <alignment horizontal="center" vertical="center"/>
    </xf>
    <xf numFmtId="2" fontId="5" fillId="0" borderId="1" xfId="0" applyNumberFormat="1" applyFont="1" applyFill="1" applyBorder="1" applyAlignment="1" applyProtection="1">
      <alignment horizontal="center" vertical="center" wrapText="1"/>
    </xf>
    <xf numFmtId="0" fontId="15" fillId="7" borderId="5" xfId="0" applyFont="1" applyFill="1" applyBorder="1" applyAlignment="1">
      <alignment vertical="center"/>
    </xf>
    <xf numFmtId="0" fontId="15" fillId="7" borderId="6" xfId="0" applyFont="1" applyFill="1" applyBorder="1" applyAlignment="1">
      <alignment vertical="center"/>
    </xf>
    <xf numFmtId="0" fontId="18" fillId="7" borderId="1" xfId="0" applyFont="1" applyFill="1" applyBorder="1" applyAlignment="1" applyProtection="1">
      <alignment horizontal="center" vertical="center"/>
    </xf>
    <xf numFmtId="0" fontId="18" fillId="7" borderId="1" xfId="0" applyFont="1" applyFill="1" applyBorder="1" applyAlignment="1" applyProtection="1">
      <alignment horizontal="center" vertical="center" wrapText="1"/>
    </xf>
    <xf numFmtId="0" fontId="9" fillId="7" borderId="1" xfId="0" applyFont="1" applyFill="1" applyBorder="1" applyAlignment="1" applyProtection="1">
      <alignment horizontal="center" vertical="center"/>
    </xf>
    <xf numFmtId="0" fontId="9" fillId="7" borderId="1" xfId="0" applyFont="1" applyFill="1" applyBorder="1" applyAlignment="1">
      <alignment horizontal="center" vertical="center"/>
    </xf>
    <xf numFmtId="0" fontId="18" fillId="0" borderId="1" xfId="0" applyFont="1" applyFill="1" applyBorder="1" applyAlignment="1">
      <alignment horizontal="center" vertical="center" wrapText="1"/>
    </xf>
    <xf numFmtId="0" fontId="8" fillId="0" borderId="0" xfId="0" applyFont="1" applyAlignment="1">
      <alignment horizontal="left" vertical="center" wrapText="1"/>
    </xf>
    <xf numFmtId="0" fontId="19" fillId="5" borderId="7" xfId="0" applyFont="1" applyFill="1" applyBorder="1" applyAlignment="1">
      <alignment horizontal="center" vertical="center"/>
    </xf>
    <xf numFmtId="0" fontId="19" fillId="5" borderId="8" xfId="0" applyFont="1" applyFill="1" applyBorder="1" applyAlignment="1">
      <alignment horizontal="center" vertical="center"/>
    </xf>
    <xf numFmtId="0" fontId="19" fillId="5" borderId="9" xfId="0" applyFont="1" applyFill="1" applyBorder="1" applyAlignment="1">
      <alignment horizontal="center" vertical="center"/>
    </xf>
    <xf numFmtId="0" fontId="12" fillId="0" borderId="10" xfId="0" applyFont="1" applyBorder="1" applyAlignment="1" applyProtection="1">
      <alignment horizontal="center" vertical="center"/>
    </xf>
    <xf numFmtId="0" fontId="12" fillId="0" borderId="11" xfId="0" applyFont="1" applyBorder="1" applyAlignment="1" applyProtection="1">
      <alignment horizontal="center" vertical="center"/>
    </xf>
    <xf numFmtId="0" fontId="14" fillId="3" borderId="12" xfId="0" applyFont="1" applyFill="1" applyBorder="1" applyAlignment="1" applyProtection="1">
      <alignment horizontal="center" vertical="center"/>
      <protection locked="0"/>
    </xf>
    <xf numFmtId="0" fontId="14" fillId="3" borderId="13" xfId="0" applyFont="1" applyFill="1" applyBorder="1" applyAlignment="1" applyProtection="1">
      <alignment horizontal="center" vertical="center"/>
      <protection locked="0"/>
    </xf>
    <xf numFmtId="0" fontId="14" fillId="3" borderId="14" xfId="0" applyFont="1" applyFill="1" applyBorder="1" applyAlignment="1" applyProtection="1">
      <alignment horizontal="center" vertical="center"/>
      <protection locked="0"/>
    </xf>
    <xf numFmtId="0" fontId="14" fillId="3" borderId="15" xfId="0" applyFont="1" applyFill="1" applyBorder="1" applyAlignment="1" applyProtection="1">
      <alignment horizontal="center" vertical="center"/>
      <protection locked="0"/>
    </xf>
    <xf numFmtId="0" fontId="14" fillId="3" borderId="16" xfId="0" applyFont="1" applyFill="1" applyBorder="1" applyAlignment="1" applyProtection="1">
      <alignment horizontal="center" vertical="center"/>
      <protection locked="0"/>
    </xf>
    <xf numFmtId="0" fontId="14" fillId="3" borderId="17" xfId="0" applyFont="1" applyFill="1" applyBorder="1" applyAlignment="1" applyProtection="1">
      <alignment horizontal="center" vertical="center"/>
      <protection locked="0"/>
    </xf>
    <xf numFmtId="10" fontId="13" fillId="0" borderId="18" xfId="0" applyNumberFormat="1" applyFont="1" applyFill="1" applyBorder="1" applyAlignment="1" applyProtection="1">
      <alignment horizontal="left" vertical="center" wrapText="1"/>
    </xf>
    <xf numFmtId="0" fontId="15" fillId="7" borderId="4" xfId="0" applyFont="1" applyFill="1" applyBorder="1" applyAlignment="1">
      <alignment horizontal="center" vertical="center"/>
    </xf>
    <xf numFmtId="0" fontId="15" fillId="7" borderId="5" xfId="0" applyFont="1" applyFill="1" applyBorder="1" applyAlignment="1">
      <alignment horizontal="center" vertical="center"/>
    </xf>
    <xf numFmtId="0" fontId="18" fillId="3" borderId="4" xfId="0" applyFont="1" applyFill="1" applyBorder="1" applyAlignment="1">
      <alignment horizontal="center" vertical="center" wrapText="1"/>
    </xf>
    <xf numFmtId="0" fontId="18" fillId="3" borderId="6" xfId="0" applyFont="1" applyFill="1" applyBorder="1" applyAlignment="1">
      <alignment horizontal="center" vertical="center" wrapText="1"/>
    </xf>
    <xf numFmtId="2" fontId="18" fillId="0" borderId="4" xfId="0" applyNumberFormat="1" applyFont="1" applyFill="1" applyBorder="1" applyAlignment="1">
      <alignment horizontal="center" vertical="center" wrapText="1"/>
    </xf>
    <xf numFmtId="2" fontId="18" fillId="0" borderId="6" xfId="0" applyNumberFormat="1" applyFont="1" applyFill="1" applyBorder="1" applyAlignment="1">
      <alignment horizontal="center" vertical="center" wrapText="1"/>
    </xf>
  </cellXfs>
  <cellStyles count="2">
    <cellStyle name="Hyperlink" xfId="1" builtinId="8"/>
    <cellStyle name="Normal" xfId="0" builtinId="0"/>
  </cellStyles>
  <dxfs count="43">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theme="7" tint="-0.24994659260841701"/>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theme="7" tint="-0.24994659260841701"/>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00B050"/>
        </patternFill>
      </fill>
    </dxf>
    <dxf>
      <fill>
        <patternFill>
          <bgColor rgb="FFFF0000"/>
        </patternFill>
      </fill>
    </dxf>
    <dxf>
      <font>
        <color rgb="FF9C6500"/>
      </font>
      <fill>
        <patternFill>
          <bgColor rgb="FFFFEB9C"/>
        </patternFill>
      </fill>
    </dxf>
    <dxf>
      <fill>
        <patternFill>
          <bgColor rgb="FFFF00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theme="7" tint="-0.24994659260841701"/>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3</xdr:col>
      <xdr:colOff>0</xdr:colOff>
      <xdr:row>27</xdr:row>
      <xdr:rowOff>0</xdr:rowOff>
    </xdr:from>
    <xdr:ext cx="949859" cy="272341"/>
    <xdr:sp macro="" textlink="">
      <xdr:nvSpPr>
        <xdr:cNvPr id="3" name="TextBox 2"/>
        <xdr:cNvSpPr txBox="1"/>
      </xdr:nvSpPr>
      <xdr:spPr>
        <a:xfrm>
          <a:off x="12817666" y="17666179"/>
          <a:ext cx="940415"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a:p>
      </xdr:txBody>
    </xdr:sp>
    <xdr:clientData/>
  </xdr:oneCellAnchor>
  <xdr:oneCellAnchor>
    <xdr:from>
      <xdr:col>0</xdr:col>
      <xdr:colOff>432434</xdr:colOff>
      <xdr:row>17</xdr:row>
      <xdr:rowOff>0</xdr:rowOff>
    </xdr:from>
    <xdr:ext cx="944402" cy="272341"/>
    <xdr:sp macro="" textlink="">
      <xdr:nvSpPr>
        <xdr:cNvPr id="4" name="TextBox 3"/>
        <xdr:cNvSpPr txBox="1"/>
      </xdr:nvSpPr>
      <xdr:spPr>
        <a:xfrm>
          <a:off x="434339" y="17666179"/>
          <a:ext cx="94209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a:p>
      </xdr:txBody>
    </xdr:sp>
    <xdr:clientData/>
  </xdr:oneCellAnchor>
  <xdr:oneCellAnchor>
    <xdr:from>
      <xdr:col>0</xdr:col>
      <xdr:colOff>432434</xdr:colOff>
      <xdr:row>17</xdr:row>
      <xdr:rowOff>0</xdr:rowOff>
    </xdr:from>
    <xdr:ext cx="944402" cy="272341"/>
    <xdr:sp macro="" textlink="">
      <xdr:nvSpPr>
        <xdr:cNvPr id="5" name="TextBox 4"/>
        <xdr:cNvSpPr txBox="1"/>
      </xdr:nvSpPr>
      <xdr:spPr>
        <a:xfrm>
          <a:off x="434339" y="17666179"/>
          <a:ext cx="94209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a:p>
      </xdr:txBody>
    </xdr:sp>
    <xdr:clientData/>
  </xdr:oneCellAnchor>
  <xdr:oneCellAnchor>
    <xdr:from>
      <xdr:col>1</xdr:col>
      <xdr:colOff>440054</xdr:colOff>
      <xdr:row>17</xdr:row>
      <xdr:rowOff>0</xdr:rowOff>
    </xdr:from>
    <xdr:ext cx="936163" cy="272341"/>
    <xdr:sp macro="" textlink="">
      <xdr:nvSpPr>
        <xdr:cNvPr id="6" name="TextBox 5"/>
        <xdr:cNvSpPr txBox="1"/>
      </xdr:nvSpPr>
      <xdr:spPr>
        <a:xfrm>
          <a:off x="7720497" y="17666179"/>
          <a:ext cx="93391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a:p>
      </xdr:txBody>
    </xdr:sp>
    <xdr:clientData/>
  </xdr:oneCellAnchor>
  <xdr:oneCellAnchor>
    <xdr:from>
      <xdr:col>2</xdr:col>
      <xdr:colOff>0</xdr:colOff>
      <xdr:row>17</xdr:row>
      <xdr:rowOff>0</xdr:rowOff>
    </xdr:from>
    <xdr:ext cx="926990" cy="272341"/>
    <xdr:sp macro="" textlink="">
      <xdr:nvSpPr>
        <xdr:cNvPr id="7" name="TextBox 6"/>
        <xdr:cNvSpPr txBox="1"/>
      </xdr:nvSpPr>
      <xdr:spPr>
        <a:xfrm>
          <a:off x="9956321" y="17666179"/>
          <a:ext cx="92321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a:p>
      </xdr:txBody>
    </xdr:sp>
    <xdr:clientData/>
  </xdr:oneCellAnchor>
  <xdr:oneCellAnchor>
    <xdr:from>
      <xdr:col>1</xdr:col>
      <xdr:colOff>440054</xdr:colOff>
      <xdr:row>18</xdr:row>
      <xdr:rowOff>0</xdr:rowOff>
    </xdr:from>
    <xdr:ext cx="936163" cy="272341"/>
    <xdr:sp macro="" textlink="">
      <xdr:nvSpPr>
        <xdr:cNvPr id="9" name="TextBox 8"/>
        <xdr:cNvSpPr txBox="1"/>
      </xdr:nvSpPr>
      <xdr:spPr>
        <a:xfrm>
          <a:off x="9479818" y="11160425"/>
          <a:ext cx="936163" cy="272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a:p>
      </xdr:txBody>
    </xdr:sp>
    <xdr:clientData/>
  </xdr:oneCellAnchor>
  <xdr:oneCellAnchor>
    <xdr:from>
      <xdr:col>1</xdr:col>
      <xdr:colOff>440054</xdr:colOff>
      <xdr:row>20</xdr:row>
      <xdr:rowOff>0</xdr:rowOff>
    </xdr:from>
    <xdr:ext cx="936163" cy="272341"/>
    <xdr:sp macro="" textlink="">
      <xdr:nvSpPr>
        <xdr:cNvPr id="10" name="TextBox 9"/>
        <xdr:cNvSpPr txBox="1"/>
      </xdr:nvSpPr>
      <xdr:spPr>
        <a:xfrm>
          <a:off x="9479818" y="11160425"/>
          <a:ext cx="936163" cy="272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a:p>
      </xdr:txBody>
    </xdr:sp>
    <xdr:clientData/>
  </xdr:oneCellAnchor>
  <xdr:oneCellAnchor>
    <xdr:from>
      <xdr:col>1</xdr:col>
      <xdr:colOff>440054</xdr:colOff>
      <xdr:row>18</xdr:row>
      <xdr:rowOff>0</xdr:rowOff>
    </xdr:from>
    <xdr:ext cx="936163" cy="272341"/>
    <xdr:sp macro="" textlink="">
      <xdr:nvSpPr>
        <xdr:cNvPr id="12" name="TextBox 11"/>
        <xdr:cNvSpPr txBox="1"/>
      </xdr:nvSpPr>
      <xdr:spPr>
        <a:xfrm>
          <a:off x="9479818" y="12023066"/>
          <a:ext cx="936163" cy="272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a:p>
      </xdr:txBody>
    </xdr:sp>
    <xdr:clientData/>
  </xdr:oneCellAnchor>
  <xdr:oneCellAnchor>
    <xdr:from>
      <xdr:col>1</xdr:col>
      <xdr:colOff>440054</xdr:colOff>
      <xdr:row>17</xdr:row>
      <xdr:rowOff>0</xdr:rowOff>
    </xdr:from>
    <xdr:ext cx="936163" cy="272341"/>
    <xdr:sp macro="" textlink="">
      <xdr:nvSpPr>
        <xdr:cNvPr id="14" name="TextBox 13"/>
        <xdr:cNvSpPr txBox="1"/>
      </xdr:nvSpPr>
      <xdr:spPr>
        <a:xfrm>
          <a:off x="9479818" y="13748349"/>
          <a:ext cx="936163" cy="272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a:p>
      </xdr:txBody>
    </xdr:sp>
    <xdr:clientData/>
  </xdr:oneCellAnchor>
  <xdr:oneCellAnchor>
    <xdr:from>
      <xdr:col>1</xdr:col>
      <xdr:colOff>440054</xdr:colOff>
      <xdr:row>17</xdr:row>
      <xdr:rowOff>0</xdr:rowOff>
    </xdr:from>
    <xdr:ext cx="936163" cy="272341"/>
    <xdr:sp macro="" textlink="">
      <xdr:nvSpPr>
        <xdr:cNvPr id="15" name="TextBox 14"/>
        <xdr:cNvSpPr txBox="1"/>
      </xdr:nvSpPr>
      <xdr:spPr>
        <a:xfrm>
          <a:off x="9479818" y="13748349"/>
          <a:ext cx="936163" cy="272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a:p>
      </xdr:txBody>
    </xdr:sp>
    <xdr:clientData/>
  </xdr:oneCellAnchor>
  <xdr:oneCellAnchor>
    <xdr:from>
      <xdr:col>3</xdr:col>
      <xdr:colOff>0</xdr:colOff>
      <xdr:row>17</xdr:row>
      <xdr:rowOff>0</xdr:rowOff>
    </xdr:from>
    <xdr:ext cx="949859" cy="272341"/>
    <xdr:sp macro="" textlink="">
      <xdr:nvSpPr>
        <xdr:cNvPr id="18" name="TextBox 17"/>
        <xdr:cNvSpPr txBox="1"/>
      </xdr:nvSpPr>
      <xdr:spPr>
        <a:xfrm>
          <a:off x="15797123" y="17019198"/>
          <a:ext cx="949859" cy="272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a:p>
      </xdr:txBody>
    </xdr:sp>
    <xdr:clientData/>
  </xdr:oneCellAnchor>
  <xdr:oneCellAnchor>
    <xdr:from>
      <xdr:col>1</xdr:col>
      <xdr:colOff>440054</xdr:colOff>
      <xdr:row>24</xdr:row>
      <xdr:rowOff>0</xdr:rowOff>
    </xdr:from>
    <xdr:ext cx="936163" cy="272341"/>
    <xdr:sp macro="" textlink="">
      <xdr:nvSpPr>
        <xdr:cNvPr id="13" name="TextBox 12"/>
        <xdr:cNvSpPr txBox="1"/>
      </xdr:nvSpPr>
      <xdr:spPr>
        <a:xfrm>
          <a:off x="9479818" y="15042311"/>
          <a:ext cx="936163" cy="272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a:p>
      </xdr:txBody>
    </xdr:sp>
    <xdr:clientData/>
  </xdr:oneCellAnchor>
  <xdr:oneCellAnchor>
    <xdr:from>
      <xdr:col>1</xdr:col>
      <xdr:colOff>440054</xdr:colOff>
      <xdr:row>21</xdr:row>
      <xdr:rowOff>0</xdr:rowOff>
    </xdr:from>
    <xdr:ext cx="936163" cy="272341"/>
    <xdr:sp macro="" textlink="">
      <xdr:nvSpPr>
        <xdr:cNvPr id="19" name="TextBox 18"/>
        <xdr:cNvSpPr txBox="1"/>
      </xdr:nvSpPr>
      <xdr:spPr>
        <a:xfrm>
          <a:off x="9479818" y="16156557"/>
          <a:ext cx="936163" cy="272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a:p>
      </xdr:txBody>
    </xdr:sp>
    <xdr:clientData/>
  </xdr:oneCellAnchor>
  <xdr:oneCellAnchor>
    <xdr:from>
      <xdr:col>1</xdr:col>
      <xdr:colOff>440054</xdr:colOff>
      <xdr:row>24</xdr:row>
      <xdr:rowOff>0</xdr:rowOff>
    </xdr:from>
    <xdr:ext cx="936163" cy="272341"/>
    <xdr:sp macro="" textlink="">
      <xdr:nvSpPr>
        <xdr:cNvPr id="21" name="TextBox 20"/>
        <xdr:cNvSpPr txBox="1"/>
      </xdr:nvSpPr>
      <xdr:spPr>
        <a:xfrm>
          <a:off x="9479818" y="14431274"/>
          <a:ext cx="936163" cy="272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a:p>
      </xdr:txBody>
    </xdr:sp>
    <xdr:clientData/>
  </xdr:oneCellAnchor>
  <xdr:oneCellAnchor>
    <xdr:from>
      <xdr:col>1</xdr:col>
      <xdr:colOff>440054</xdr:colOff>
      <xdr:row>22</xdr:row>
      <xdr:rowOff>0</xdr:rowOff>
    </xdr:from>
    <xdr:ext cx="936163" cy="272341"/>
    <xdr:sp macro="" textlink="">
      <xdr:nvSpPr>
        <xdr:cNvPr id="22" name="TextBox 21"/>
        <xdr:cNvSpPr txBox="1"/>
      </xdr:nvSpPr>
      <xdr:spPr>
        <a:xfrm>
          <a:off x="9479818" y="17019198"/>
          <a:ext cx="936163" cy="272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a:p>
      </xdr:txBody>
    </xdr:sp>
    <xdr:clientData/>
  </xdr:oneCellAnchor>
  <xdr:oneCellAnchor>
    <xdr:from>
      <xdr:col>1</xdr:col>
      <xdr:colOff>440054</xdr:colOff>
      <xdr:row>22</xdr:row>
      <xdr:rowOff>0</xdr:rowOff>
    </xdr:from>
    <xdr:ext cx="936163" cy="272341"/>
    <xdr:sp macro="" textlink="">
      <xdr:nvSpPr>
        <xdr:cNvPr id="23" name="TextBox 22"/>
        <xdr:cNvSpPr txBox="1"/>
      </xdr:nvSpPr>
      <xdr:spPr>
        <a:xfrm>
          <a:off x="9479818" y="17019198"/>
          <a:ext cx="936163" cy="272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3</xdr:col>
      <xdr:colOff>415289</xdr:colOff>
      <xdr:row>15</xdr:row>
      <xdr:rowOff>0</xdr:rowOff>
    </xdr:from>
    <xdr:ext cx="949859" cy="272341"/>
    <xdr:sp macro="" textlink="">
      <xdr:nvSpPr>
        <xdr:cNvPr id="2" name="TextBox 1"/>
        <xdr:cNvSpPr txBox="1"/>
      </xdr:nvSpPr>
      <xdr:spPr>
        <a:xfrm>
          <a:off x="13740764" y="17640300"/>
          <a:ext cx="949859" cy="272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a:p>
      </xdr:txBody>
    </xdr:sp>
    <xdr:clientData/>
  </xdr:oneCellAnchor>
  <xdr:oneCellAnchor>
    <xdr:from>
      <xdr:col>0</xdr:col>
      <xdr:colOff>432434</xdr:colOff>
      <xdr:row>15</xdr:row>
      <xdr:rowOff>0</xdr:rowOff>
    </xdr:from>
    <xdr:ext cx="944402" cy="272341"/>
    <xdr:sp macro="" textlink="">
      <xdr:nvSpPr>
        <xdr:cNvPr id="3" name="TextBox 2"/>
        <xdr:cNvSpPr txBox="1"/>
      </xdr:nvSpPr>
      <xdr:spPr>
        <a:xfrm>
          <a:off x="432434" y="17640300"/>
          <a:ext cx="944402" cy="272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a:p>
      </xdr:txBody>
    </xdr:sp>
    <xdr:clientData/>
  </xdr:oneCellAnchor>
  <xdr:oneCellAnchor>
    <xdr:from>
      <xdr:col>0</xdr:col>
      <xdr:colOff>432434</xdr:colOff>
      <xdr:row>15</xdr:row>
      <xdr:rowOff>0</xdr:rowOff>
    </xdr:from>
    <xdr:ext cx="944402" cy="272341"/>
    <xdr:sp macro="" textlink="">
      <xdr:nvSpPr>
        <xdr:cNvPr id="4" name="TextBox 3"/>
        <xdr:cNvSpPr txBox="1"/>
      </xdr:nvSpPr>
      <xdr:spPr>
        <a:xfrm>
          <a:off x="432434" y="17640300"/>
          <a:ext cx="944402" cy="272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a:p>
      </xdr:txBody>
    </xdr:sp>
    <xdr:clientData/>
  </xdr:oneCellAnchor>
  <xdr:oneCellAnchor>
    <xdr:from>
      <xdr:col>1</xdr:col>
      <xdr:colOff>440054</xdr:colOff>
      <xdr:row>15</xdr:row>
      <xdr:rowOff>0</xdr:rowOff>
    </xdr:from>
    <xdr:ext cx="936163" cy="272341"/>
    <xdr:sp macro="" textlink="">
      <xdr:nvSpPr>
        <xdr:cNvPr id="5" name="TextBox 4"/>
        <xdr:cNvSpPr txBox="1"/>
      </xdr:nvSpPr>
      <xdr:spPr>
        <a:xfrm>
          <a:off x="8260079" y="17640300"/>
          <a:ext cx="936163" cy="272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a:p>
      </xdr:txBody>
    </xdr:sp>
    <xdr:clientData/>
  </xdr:oneCellAnchor>
  <xdr:oneCellAnchor>
    <xdr:from>
      <xdr:col>2</xdr:col>
      <xdr:colOff>0</xdr:colOff>
      <xdr:row>15</xdr:row>
      <xdr:rowOff>0</xdr:rowOff>
    </xdr:from>
    <xdr:ext cx="926990" cy="272341"/>
    <xdr:sp macro="" textlink="">
      <xdr:nvSpPr>
        <xdr:cNvPr id="6" name="TextBox 5"/>
        <xdr:cNvSpPr txBox="1"/>
      </xdr:nvSpPr>
      <xdr:spPr>
        <a:xfrm>
          <a:off x="10696575" y="17640300"/>
          <a:ext cx="926990" cy="272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osep.grads360.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I106"/>
  <sheetViews>
    <sheetView tabSelected="1" zoomScale="40" zoomScaleNormal="40" zoomScaleSheetLayoutView="50" zoomScalePageLayoutView="39" workbookViewId="0">
      <selection sqref="A1:C1"/>
    </sheetView>
  </sheetViews>
  <sheetFormatPr defaultRowHeight="15" x14ac:dyDescent="0.25"/>
  <cols>
    <col min="1" max="1" width="135.5703125" style="2" customWidth="1"/>
    <col min="2" max="2" width="47.7109375" customWidth="1"/>
    <col min="3" max="3" width="53.7109375" customWidth="1"/>
    <col min="4" max="4" width="36.7109375" hidden="1" customWidth="1"/>
    <col min="5" max="6" width="9.140625" hidden="1" customWidth="1"/>
    <col min="7" max="7" width="8.85546875" hidden="1" customWidth="1"/>
    <col min="8" max="8" width="26.140625" hidden="1" customWidth="1"/>
    <col min="9" max="9" width="4.42578125" hidden="1" customWidth="1"/>
  </cols>
  <sheetData>
    <row r="1" spans="1:6" ht="44.25" customHeight="1" x14ac:dyDescent="0.25">
      <c r="A1" s="76" t="s">
        <v>52</v>
      </c>
      <c r="B1" s="77"/>
      <c r="C1" s="78"/>
    </row>
    <row r="2" spans="1:6" s="20" customFormat="1" ht="53.25" customHeight="1" thickBot="1" x14ac:dyDescent="0.3">
      <c r="A2" s="73" t="s">
        <v>81</v>
      </c>
      <c r="B2" s="74"/>
      <c r="C2" s="75"/>
    </row>
    <row r="3" spans="1:6" ht="33.75" thickBot="1" x14ac:dyDescent="0.3">
      <c r="A3" s="65" t="s">
        <v>79</v>
      </c>
      <c r="B3" s="65" t="s">
        <v>0</v>
      </c>
      <c r="C3" s="65" t="s">
        <v>63</v>
      </c>
    </row>
    <row r="4" spans="1:6" ht="67.5" customHeight="1" thickBot="1" x14ac:dyDescent="0.3">
      <c r="A4" s="17" t="s">
        <v>106</v>
      </c>
      <c r="B4" s="15">
        <v>0.69</v>
      </c>
      <c r="C4" s="5">
        <f>IF(B4="N/A","N/A",IF(B4="Data Suppressed","*",IF(B4&lt;0%,"ERROR",IF(B4&gt;100%,"ERROR",IF(B4&gt;=70%,2,IF(B4&lt;=60%,0,IF(B4&gt;=61%-69%,1,)))))))</f>
        <v>1</v>
      </c>
      <c r="D4" s="5">
        <f>IF(B4="N/A","N/A",IF(B4="No Data",0,IF(B4="Not Valid and Reliable",0,IF(B4&lt;0%,"ERROR",IF(B4&gt;100%,"ERROR",IF(B4&gt;25%,0,IF(B4&gt;5.49%,1,2)))))))</f>
        <v>0</v>
      </c>
      <c r="F4" t="s">
        <v>62</v>
      </c>
    </row>
    <row r="5" spans="1:6" ht="67.5" customHeight="1" thickBot="1" x14ac:dyDescent="0.3">
      <c r="A5" s="17" t="s">
        <v>107</v>
      </c>
      <c r="B5" s="15">
        <v>0.59</v>
      </c>
      <c r="C5" s="5">
        <f>IF(B5="N/A","N/A",IF(B5="Data Suppressed","*",IF(B5&lt;0%,"ERROR",IF(B5&gt;100%,"ERROR",IF(B5&gt;=70%,2,IF(B5&lt;=60%,0,IF(B5&gt;=61%-69%,1,)))))))</f>
        <v>0</v>
      </c>
      <c r="D5" s="5">
        <f>IF(B5="N/A","N/A",IF(B5="No Data",0,IF(B5="Not Valid and Reliable",0,IF(B5&lt;0%,"ERROR",IF(B5&gt;100%,"ERROR",IF(B5&gt;25%,0,IF(B5&gt;5.49%,1,2)))))))</f>
        <v>0</v>
      </c>
      <c r="F5" t="s">
        <v>62</v>
      </c>
    </row>
    <row r="6" spans="1:6" ht="67.5" customHeight="1" thickBot="1" x14ac:dyDescent="0.3">
      <c r="A6" s="17" t="s">
        <v>93</v>
      </c>
      <c r="B6" s="15">
        <v>0.23</v>
      </c>
      <c r="C6" s="5">
        <f>IF(B6="N/A","N/A",IF(B6="Data Suppressed","*",IF(B6&lt;0%,"ERROR",IF(B6&gt;100%,"ERROR",IF(B6&gt;=30%,2,IF(B6&lt;=23%,0,IF(B6&gt;=24%-29%,1,)))))))</f>
        <v>0</v>
      </c>
      <c r="D6" s="5">
        <f>IF(B6="N/A","N/A",IF(B6="No Data",0,IF(B6="Not Valid and Reliable",0,IF(B6&lt;0%,"ERROR",IF(B6&gt;100%,"ERROR",IF(B6&gt;25%,0,IF(B6&gt;5.49%,1,2)))))))</f>
        <v>1</v>
      </c>
      <c r="F6" t="s">
        <v>2</v>
      </c>
    </row>
    <row r="7" spans="1:6" ht="67.5" customHeight="1" thickBot="1" x14ac:dyDescent="0.3">
      <c r="A7" s="17" t="s">
        <v>94</v>
      </c>
      <c r="B7" s="15">
        <v>0.81</v>
      </c>
      <c r="C7" s="5">
        <f>IF(B7="N/A","N/A",IF(B7="Data Suppressed","*",IF(B7&lt;0%,"ERROR",IF(B7&gt;100%,"ERROR",IF(B7&lt;=80%,0,IF(B7&gt;=81%,1,))))))</f>
        <v>1</v>
      </c>
      <c r="D7" s="5">
        <f>IF(B7="N/A","N/A",IF(B7="No Data",0,IF(B7="Not Valid and Reliable",0,IF(B7&lt;0,"ERROR", IF(B7&gt;100%,"ERROR",IF(B7&gt;94.49%,2,IF(B7&gt;74.49%,1,0)))))))</f>
        <v>1</v>
      </c>
      <c r="F7" t="s">
        <v>3</v>
      </c>
    </row>
    <row r="8" spans="1:6" ht="67.5" customHeight="1" thickBot="1" x14ac:dyDescent="0.3">
      <c r="A8" s="17" t="s">
        <v>95</v>
      </c>
      <c r="B8" s="15">
        <v>0.31</v>
      </c>
      <c r="C8" s="5">
        <f>IF(B8="N/A","N/A",IF(B8="Data Suppressed","*",IF(B8&lt;0%,"ERROR",IF(B8&gt;100%,"ERROR",IF(B8&gt;=38%,2,IF(B8&lt;=29%,0,IF(B8&gt;=30%-37%,1,)))))))</f>
        <v>1</v>
      </c>
      <c r="D8" s="5">
        <f>IF(B8="N/A","N/A",IF(B8="No Data",0,IF(B8="Not Valid and Reliable",0,IF(B8&lt;0,"ERROR", IF(B8&gt;100%,"ERROR",IF(B8&gt;94.49%,2,IF(B8&gt;74.49%,1,0)))))))</f>
        <v>0</v>
      </c>
      <c r="F8" t="s">
        <v>4</v>
      </c>
    </row>
    <row r="9" spans="1:6" ht="67.5" customHeight="1" thickBot="1" x14ac:dyDescent="0.3">
      <c r="A9" s="17" t="s">
        <v>96</v>
      </c>
      <c r="B9" s="15">
        <v>0.73</v>
      </c>
      <c r="C9" s="5">
        <f>IF(B9="N/A","N/A",IF(B9="Data Suppressed","*",IF(B9&lt;0%,"ERROR",IF(B9&gt;100%,"ERROR",IF(B9&lt;=80%,0,IF(B9&gt;=81%,1,))))))</f>
        <v>0</v>
      </c>
      <c r="D9" s="5">
        <f>IF(B9="N/A","N/A",IF(B9="No Data",0,IF(B9="Not Valid and Reliable",0,IF(B9&lt;0,"ERROR", IF(B9&gt;100%,"ERROR",IF(B9&gt;94.49%,2,IF(B9&gt;74.49%,1,0)))))))</f>
        <v>0</v>
      </c>
      <c r="F9" t="s">
        <v>5</v>
      </c>
    </row>
    <row r="10" spans="1:6" ht="33.75" thickBot="1" x14ac:dyDescent="0.3">
      <c r="A10" s="64" t="s">
        <v>80</v>
      </c>
      <c r="B10" s="64"/>
      <c r="C10" s="64" t="s">
        <v>63</v>
      </c>
      <c r="D10" s="5"/>
    </row>
    <row r="11" spans="1:6" ht="67.5" customHeight="1" thickBot="1" x14ac:dyDescent="0.3">
      <c r="A11" s="17" t="s">
        <v>106</v>
      </c>
      <c r="B11" s="15">
        <v>0.69</v>
      </c>
      <c r="C11" s="5">
        <f>IF(B11="N/A","N/A",IF(B11="Data Suppressed","*",IF(B11&lt;0%,"ERROR",IF(B11&gt;100%,"ERROR",IF(B11&gt;=70%,2,IF(B11&lt;=60%,0,IF(B11&gt;=61%-69%,1,)))))))</f>
        <v>1</v>
      </c>
      <c r="D11" s="5">
        <f>IF(B11="N/A","N/A",IF(B11="No Data",0,IF(B11="Not Valid and Reliable",0,IF(B11&lt;0,"ERROR", IF(B11&gt;100%,"ERROR",IF(B11&gt;94.49%,2,IF(B11&gt;74.49%,1,0)))))))</f>
        <v>0</v>
      </c>
      <c r="F11" t="s">
        <v>6</v>
      </c>
    </row>
    <row r="12" spans="1:6" ht="67.5" customHeight="1" thickBot="1" x14ac:dyDescent="0.3">
      <c r="A12" s="17" t="s">
        <v>107</v>
      </c>
      <c r="B12" s="15">
        <v>0.59</v>
      </c>
      <c r="C12" s="5">
        <f>IF(B12="N/A","N/A",IF(B12="Data Suppressed","*",IF(B12&lt;0%,"ERROR",IF(B12&gt;100%,"ERROR",IF(B12&gt;=70%,2,IF(B12&lt;=60%,0,IF(B12&gt;=61%-69%,1,)))))))</f>
        <v>0</v>
      </c>
      <c r="D12" s="5">
        <f>IF(B12="N/A","N/A",IF(B12="No Data",0,IF(B12="Not Valid and Reliable",0,IF(B12&lt;0,"ERROR", IF(B12&gt;100%,"ERROR",IF(B12&gt;94.49%,2,IF(B12&gt;74.49%,1,0)))))))</f>
        <v>0</v>
      </c>
      <c r="F12" t="s">
        <v>6</v>
      </c>
    </row>
    <row r="13" spans="1:6" ht="67.5" customHeight="1" thickBot="1" x14ac:dyDescent="0.3">
      <c r="A13" s="17" t="s">
        <v>93</v>
      </c>
      <c r="B13" s="15">
        <v>0.47</v>
      </c>
      <c r="C13" s="5">
        <f>IF(B13="N/A","N/A",IF(B13="Data Suppressed","*",IF(B13&lt;0%,"ERROR",IF(B13&gt;100%,"ERROR",IF(B13&gt;=58%,2,IF(B13&lt;=51%,0,IF(B13&gt;=52%-57%,1,)))))))</f>
        <v>0</v>
      </c>
      <c r="D13" s="5">
        <f>IF(B14="N/A","N/A",IF(B14="No Data",0,IF(B14="Not Valid and Reliable",0,IF(B14&lt;0,"ERROR", IF(B14&gt;100%,"ERROR",IF(B14&gt;94.49%,2,IF(B14&gt;74.49%,1,0)))))))</f>
        <v>1</v>
      </c>
      <c r="F13" t="s">
        <v>8</v>
      </c>
    </row>
    <row r="14" spans="1:6" ht="67.5" customHeight="1" thickBot="1" x14ac:dyDescent="0.3">
      <c r="A14" s="17" t="s">
        <v>94</v>
      </c>
      <c r="B14" s="15">
        <v>0.92</v>
      </c>
      <c r="C14" s="5">
        <f>IF(B14="N/A","N/A",IF(B14="Data Suppressed","*",IF(B14&lt;0%,"ERROR",IF(B14&gt;100%,"ERROR",IF(B14&lt;=80%,0,IF(B14&gt;=81%,1,))))))</f>
        <v>1</v>
      </c>
      <c r="D14" s="5" t="e">
        <f>IF(#REF!="N/A","N/A",IF(#REF!="No Data",0,IF(#REF!="Not Valid and Reliable",0,IF(#REF!&lt;0,"ERROR", IF(#REF!&gt;100%,"ERROR",IF(#REF!&gt;94.49%,2,IF(#REF!&gt;74.49%,1,0)))))))</f>
        <v>#REF!</v>
      </c>
      <c r="F14" t="s">
        <v>9</v>
      </c>
    </row>
    <row r="15" spans="1:6" ht="67.5" customHeight="1" thickBot="1" x14ac:dyDescent="0.3">
      <c r="A15" s="17" t="s">
        <v>95</v>
      </c>
      <c r="B15" s="15">
        <v>0.21</v>
      </c>
      <c r="C15" s="5">
        <f>IF(B15="N/A","N/A",IF(B15="Data Suppressed","*",IF(B15&lt;0%,"ERROR",IF(B15&gt;100%,"ERROR",IF(B15&gt;=34%,2,IF(B15&lt;=26%,0,IF(B15&gt;=27%-33%,1,)))))))</f>
        <v>0</v>
      </c>
      <c r="D15" s="5">
        <f>IF(B15=4,2,IF(B15&lt;3,0,1))</f>
        <v>0</v>
      </c>
      <c r="F15" t="s">
        <v>10</v>
      </c>
    </row>
    <row r="16" spans="1:6" ht="67.5" customHeight="1" thickBot="1" x14ac:dyDescent="0.3">
      <c r="A16" s="17" t="s">
        <v>96</v>
      </c>
      <c r="B16" s="15">
        <v>0.85</v>
      </c>
      <c r="C16" s="5">
        <f>IF(B16="N/A","N/A",IF(B16="Data Suppressed","*",IF(B16&lt;0%,"ERROR",IF(B16&gt;100%,"ERROR",IF(B16&lt;=80%,0,IF(B16&gt;=81%,1,))))))</f>
        <v>1</v>
      </c>
      <c r="D16" s="6" t="b">
        <f>IF(B16="NONE",2, IF(B16="YES 1 OR 2 YRS", 1.5,IF(B16="YES 3 OR MORE YRS", 0)))</f>
        <v>0</v>
      </c>
      <c r="F16" t="s">
        <v>11</v>
      </c>
    </row>
    <row r="17" spans="1:9" ht="33.75" customHeight="1" thickBot="1" x14ac:dyDescent="0.3">
      <c r="A17" s="62" t="s">
        <v>84</v>
      </c>
      <c r="B17" s="63" t="s">
        <v>0</v>
      </c>
      <c r="C17" s="63" t="s">
        <v>63</v>
      </c>
      <c r="E17" s="7" t="e">
        <f>IF(#REF!="NO",2, IF(#REF!="YES(ONE)", 1.5,IF(#REF!="YES(MULTIPLE)", 0)))</f>
        <v>#REF!</v>
      </c>
      <c r="G17" t="s">
        <v>14</v>
      </c>
    </row>
    <row r="18" spans="1:9" ht="67.5" customHeight="1" thickBot="1" x14ac:dyDescent="0.3">
      <c r="A18" s="55" t="s">
        <v>78</v>
      </c>
      <c r="B18" s="44">
        <v>0.1</v>
      </c>
      <c r="C18" s="52">
        <f>IF(B18="N/A","N/A",IF(B18="Data Suppressed","*",IF(B18&lt;0%,"ERROR",IF(B18&gt;100%,"ERROR",IF(B18&gt;=23%,0,IF(B18&lt;=16%,2,IF(B18&gt;=17%-22%,1,)))))))</f>
        <v>2</v>
      </c>
      <c r="E18" t="s">
        <v>16</v>
      </c>
    </row>
    <row r="19" spans="1:9" ht="59.25" thickBot="1" x14ac:dyDescent="0.3">
      <c r="A19" s="56" t="s">
        <v>101</v>
      </c>
      <c r="B19" s="44">
        <v>0.75</v>
      </c>
      <c r="C19" s="52">
        <f>IF(B19="N/A","N/A",IF(B19="Data Suppressed","*",IF(B19&lt;0%,"ERROR",IF(B19&gt;100%,"ERROR",IF(B19&lt;=58%,0,IF(B19&gt;=77%,2,IF(B19&gt;=59%-76%,1,)))))))</f>
        <v>1</v>
      </c>
      <c r="D19" s="6" t="e">
        <f>IF(#REF!="NONE",2, IF(#REF!="YES 2 TO 4 YRS", 1.5,IF(#REF!="YES 5 OR MORE YRS", 0)))</f>
        <v>#REF!</v>
      </c>
      <c r="F19" t="s">
        <v>12</v>
      </c>
    </row>
    <row r="20" spans="1:9" ht="35.25" customHeight="1" thickBot="1" x14ac:dyDescent="0.3">
      <c r="A20" s="80" t="s">
        <v>105</v>
      </c>
      <c r="B20" s="81"/>
      <c r="C20" s="81"/>
      <c r="D20" s="60"/>
      <c r="E20" s="60"/>
      <c r="F20" s="60"/>
      <c r="G20" s="60"/>
      <c r="H20" s="60"/>
      <c r="I20" s="61"/>
    </row>
    <row r="21" spans="1:9" ht="67.5" customHeight="1" thickBot="1" x14ac:dyDescent="0.3">
      <c r="A21" s="45" t="s">
        <v>90</v>
      </c>
      <c r="B21" s="46" t="s">
        <v>85</v>
      </c>
      <c r="C21" s="46" t="s">
        <v>83</v>
      </c>
      <c r="D21" s="5"/>
      <c r="F21" t="s">
        <v>13</v>
      </c>
    </row>
    <row r="22" spans="1:9" ht="67.5" customHeight="1" thickBot="1" x14ac:dyDescent="0.3">
      <c r="A22" s="42">
        <f>(COUNT(C3:C19)*2-4)</f>
        <v>24</v>
      </c>
      <c r="B22" s="19">
        <f>SUM(C3:C19)</f>
        <v>9</v>
      </c>
      <c r="C22" s="58">
        <f>B22/A22*100</f>
        <v>37.5</v>
      </c>
      <c r="D22" s="16"/>
    </row>
    <row r="23" spans="1:9" ht="67.5" customHeight="1" thickBot="1" x14ac:dyDescent="0.3">
      <c r="A23" s="45" t="s">
        <v>91</v>
      </c>
      <c r="B23" s="46" t="s">
        <v>86</v>
      </c>
      <c r="C23" s="46" t="s">
        <v>87</v>
      </c>
      <c r="D23" s="5"/>
      <c r="F23" t="s">
        <v>13</v>
      </c>
    </row>
    <row r="24" spans="1:9" s="49" customFormat="1" ht="67.5" customHeight="1" thickBot="1" x14ac:dyDescent="0.3">
      <c r="A24" s="50">
        <f>'Compliance Matrix Part B'!$A$18</f>
        <v>20</v>
      </c>
      <c r="B24" s="51">
        <f>'Compliance Matrix Part B'!$B$18</f>
        <v>19</v>
      </c>
      <c r="C24" s="59">
        <f>'Compliance Matrix Part B'!$C$18</f>
        <v>95</v>
      </c>
      <c r="D24" s="38"/>
    </row>
    <row r="25" spans="1:9" ht="94.5" customHeight="1" thickTop="1" thickBot="1" x14ac:dyDescent="0.3">
      <c r="A25" s="68" t="s">
        <v>92</v>
      </c>
      <c r="B25" s="69"/>
      <c r="C25" s="70"/>
      <c r="D25" s="16"/>
    </row>
    <row r="26" spans="1:9" ht="65.25" customHeight="1" thickBot="1" x14ac:dyDescent="0.3">
      <c r="A26" s="18">
        <f>C22*0.5/100+C24*0.5/100</f>
        <v>0.66249999999999998</v>
      </c>
      <c r="B26" s="71" t="str">
        <f>IF(A26&gt;79.49%,"MEETS REQUIREMENTS (green)",IF(A26&gt;59.49%,"NEEDS ASSISTANCE (yellow)","NEEDS INTERVENTION (red)"))</f>
        <v>NEEDS ASSISTANCE (yellow)</v>
      </c>
      <c r="C26" s="72"/>
      <c r="E26" s="7" t="e">
        <f>IF(#REF!="NO",2, IF(#REF!="YES(ONE)", 1.5,IF(#REF!="YES(MULTIPLE)", 0)))</f>
        <v>#REF!</v>
      </c>
      <c r="G26" t="s">
        <v>14</v>
      </c>
    </row>
    <row r="27" spans="1:9" ht="135" customHeight="1" thickTop="1" thickBot="1" x14ac:dyDescent="0.3">
      <c r="A27" s="79" t="s">
        <v>102</v>
      </c>
      <c r="B27" s="79"/>
      <c r="C27" s="79"/>
      <c r="E27" s="7"/>
    </row>
    <row r="28" spans="1:9" ht="67.5" customHeight="1" thickBot="1" x14ac:dyDescent="0.3">
      <c r="A28" s="13" t="s">
        <v>99</v>
      </c>
      <c r="B28" s="2"/>
      <c r="C28" s="2"/>
      <c r="D28" s="8"/>
      <c r="E28" s="8"/>
      <c r="F28" s="8"/>
    </row>
    <row r="29" spans="1:9" ht="88.5" customHeight="1" x14ac:dyDescent="0.3">
      <c r="A29" s="67" t="s">
        <v>104</v>
      </c>
      <c r="B29" s="67"/>
      <c r="C29" s="67"/>
      <c r="D29" s="4"/>
      <c r="H29" t="s">
        <v>18</v>
      </c>
    </row>
    <row r="30" spans="1:9" ht="67.5" customHeight="1" x14ac:dyDescent="0.3">
      <c r="A30" s="21"/>
      <c r="B30" s="22"/>
      <c r="C30" s="23"/>
      <c r="D30" s="4"/>
    </row>
    <row r="31" spans="1:9" s="48" customFormat="1" ht="67.5" customHeight="1" x14ac:dyDescent="0.3">
      <c r="A31" s="3"/>
      <c r="B31" s="23"/>
      <c r="C31" s="23"/>
      <c r="D31" s="47"/>
    </row>
    <row r="32" spans="1:9" ht="40.5" customHeight="1" x14ac:dyDescent="0.3">
      <c r="A32" s="23"/>
      <c r="B32" s="23"/>
      <c r="C32" s="23"/>
      <c r="D32" s="4"/>
    </row>
    <row r="33" spans="1:8" ht="40.5" customHeight="1" x14ac:dyDescent="0.3">
      <c r="A33" s="3"/>
      <c r="B33" s="23"/>
      <c r="C33" s="23"/>
      <c r="D33" s="4"/>
    </row>
    <row r="34" spans="1:8" ht="81.75" customHeight="1" x14ac:dyDescent="0.3">
      <c r="A34" s="24"/>
      <c r="B34" s="24"/>
      <c r="C34" s="24"/>
      <c r="D34" s="4"/>
      <c r="H34" t="s">
        <v>19</v>
      </c>
    </row>
    <row r="35" spans="1:8" ht="52.5" customHeight="1" x14ac:dyDescent="0.3">
      <c r="D35" s="4"/>
    </row>
    <row r="36" spans="1:8" ht="51.75" customHeight="1" x14ac:dyDescent="0.25">
      <c r="G36" t="s">
        <v>20</v>
      </c>
    </row>
    <row r="37" spans="1:8" ht="104.25" customHeight="1" x14ac:dyDescent="0.25">
      <c r="G37" t="s">
        <v>21</v>
      </c>
    </row>
    <row r="38" spans="1:8" x14ac:dyDescent="0.25">
      <c r="H38" t="s">
        <v>22</v>
      </c>
    </row>
    <row r="39" spans="1:8" x14ac:dyDescent="0.25">
      <c r="D39" s="11"/>
      <c r="H39" t="s">
        <v>23</v>
      </c>
    </row>
    <row r="40" spans="1:8" ht="30" customHeight="1" x14ac:dyDescent="0.25">
      <c r="D40" s="10"/>
      <c r="H40" t="s">
        <v>24</v>
      </c>
    </row>
    <row r="41" spans="1:8" ht="10.15" customHeight="1" x14ac:dyDescent="0.25">
      <c r="D41" s="1"/>
      <c r="H41" t="s">
        <v>25</v>
      </c>
    </row>
    <row r="42" spans="1:8" ht="30" customHeight="1" x14ac:dyDescent="0.25">
      <c r="D42" s="10"/>
      <c r="H42" t="s">
        <v>26</v>
      </c>
    </row>
    <row r="43" spans="1:8" ht="14.45" customHeight="1" x14ac:dyDescent="0.25">
      <c r="D43" s="1"/>
      <c r="H43" t="s">
        <v>27</v>
      </c>
    </row>
    <row r="44" spans="1:8" ht="65.45" customHeight="1" x14ac:dyDescent="0.25">
      <c r="D44" s="12"/>
      <c r="H44" t="s">
        <v>28</v>
      </c>
    </row>
    <row r="45" spans="1:8" ht="36" x14ac:dyDescent="0.55000000000000004">
      <c r="D45" s="9" t="s">
        <v>62</v>
      </c>
      <c r="H45" t="s">
        <v>29</v>
      </c>
    </row>
    <row r="46" spans="1:8" ht="36" x14ac:dyDescent="0.55000000000000004">
      <c r="D46" s="9" t="s">
        <v>1</v>
      </c>
      <c r="H46" t="s">
        <v>30</v>
      </c>
    </row>
    <row r="47" spans="1:8" ht="36" x14ac:dyDescent="0.55000000000000004">
      <c r="D47" s="9" t="s">
        <v>2</v>
      </c>
      <c r="H47" t="s">
        <v>31</v>
      </c>
    </row>
    <row r="48" spans="1:8" ht="36" x14ac:dyDescent="0.55000000000000004">
      <c r="D48" s="9" t="s">
        <v>3</v>
      </c>
      <c r="H48" t="s">
        <v>32</v>
      </c>
    </row>
    <row r="49" spans="4:8" ht="36" x14ac:dyDescent="0.55000000000000004">
      <c r="D49" s="9" t="s">
        <v>4</v>
      </c>
      <c r="H49" t="s">
        <v>33</v>
      </c>
    </row>
    <row r="50" spans="4:8" ht="36" x14ac:dyDescent="0.55000000000000004">
      <c r="D50" s="9" t="s">
        <v>5</v>
      </c>
      <c r="H50" t="s">
        <v>34</v>
      </c>
    </row>
    <row r="51" spans="4:8" ht="36" x14ac:dyDescent="0.55000000000000004">
      <c r="D51" s="9" t="s">
        <v>6</v>
      </c>
      <c r="H51" t="s">
        <v>35</v>
      </c>
    </row>
    <row r="52" spans="4:8" ht="36" x14ac:dyDescent="0.55000000000000004">
      <c r="D52" s="9" t="s">
        <v>7</v>
      </c>
      <c r="H52" t="s">
        <v>36</v>
      </c>
    </row>
    <row r="53" spans="4:8" ht="36" x14ac:dyDescent="0.55000000000000004">
      <c r="D53" s="9" t="s">
        <v>8</v>
      </c>
      <c r="H53" t="s">
        <v>37</v>
      </c>
    </row>
    <row r="54" spans="4:8" ht="36" x14ac:dyDescent="0.55000000000000004">
      <c r="D54" s="9" t="s">
        <v>9</v>
      </c>
      <c r="H54" t="s">
        <v>38</v>
      </c>
    </row>
    <row r="55" spans="4:8" ht="36" x14ac:dyDescent="0.55000000000000004">
      <c r="D55" s="9" t="s">
        <v>10</v>
      </c>
      <c r="H55" t="s">
        <v>39</v>
      </c>
    </row>
    <row r="56" spans="4:8" ht="36" x14ac:dyDescent="0.55000000000000004">
      <c r="D56" s="9" t="s">
        <v>11</v>
      </c>
      <c r="H56" t="s">
        <v>40</v>
      </c>
    </row>
    <row r="57" spans="4:8" ht="36" x14ac:dyDescent="0.55000000000000004">
      <c r="D57" s="9" t="s">
        <v>12</v>
      </c>
      <c r="H57" t="s">
        <v>41</v>
      </c>
    </row>
    <row r="58" spans="4:8" ht="36" x14ac:dyDescent="0.55000000000000004">
      <c r="D58" s="9" t="s">
        <v>13</v>
      </c>
      <c r="H58" t="s">
        <v>42</v>
      </c>
    </row>
    <row r="59" spans="4:8" ht="36" x14ac:dyDescent="0.55000000000000004">
      <c r="D59" s="9" t="s">
        <v>14</v>
      </c>
      <c r="H59" t="s">
        <v>43</v>
      </c>
    </row>
    <row r="60" spans="4:8" ht="36" x14ac:dyDescent="0.55000000000000004">
      <c r="D60" s="9" t="s">
        <v>15</v>
      </c>
      <c r="H60" t="s">
        <v>44</v>
      </c>
    </row>
    <row r="61" spans="4:8" ht="36" x14ac:dyDescent="0.55000000000000004">
      <c r="D61" s="9" t="s">
        <v>16</v>
      </c>
      <c r="H61" t="s">
        <v>45</v>
      </c>
    </row>
    <row r="62" spans="4:8" ht="36" x14ac:dyDescent="0.55000000000000004">
      <c r="D62" s="9" t="s">
        <v>17</v>
      </c>
      <c r="H62" t="s">
        <v>46</v>
      </c>
    </row>
    <row r="63" spans="4:8" ht="36" x14ac:dyDescent="0.55000000000000004">
      <c r="D63" s="9" t="s">
        <v>18</v>
      </c>
      <c r="H63" t="s">
        <v>47</v>
      </c>
    </row>
    <row r="64" spans="4:8" ht="36" x14ac:dyDescent="0.55000000000000004">
      <c r="D64" s="9" t="s">
        <v>19</v>
      </c>
      <c r="H64" t="s">
        <v>48</v>
      </c>
    </row>
    <row r="65" spans="4:8" ht="36" x14ac:dyDescent="0.55000000000000004">
      <c r="D65" s="9" t="s">
        <v>20</v>
      </c>
      <c r="H65" t="s">
        <v>49</v>
      </c>
    </row>
    <row r="66" spans="4:8" ht="36" x14ac:dyDescent="0.55000000000000004">
      <c r="D66" s="9" t="s">
        <v>21</v>
      </c>
      <c r="H66" t="s">
        <v>50</v>
      </c>
    </row>
    <row r="67" spans="4:8" ht="36" x14ac:dyDescent="0.55000000000000004">
      <c r="D67" s="9" t="s">
        <v>22</v>
      </c>
      <c r="H67" t="s">
        <v>51</v>
      </c>
    </row>
    <row r="68" spans="4:8" ht="36" x14ac:dyDescent="0.55000000000000004">
      <c r="D68" s="9" t="s">
        <v>23</v>
      </c>
      <c r="H68" t="s">
        <v>52</v>
      </c>
    </row>
    <row r="69" spans="4:8" ht="36" x14ac:dyDescent="0.55000000000000004">
      <c r="D69" s="9" t="s">
        <v>24</v>
      </c>
      <c r="H69" t="s">
        <v>53</v>
      </c>
    </row>
    <row r="70" spans="4:8" ht="36" x14ac:dyDescent="0.55000000000000004">
      <c r="D70" s="9" t="s">
        <v>25</v>
      </c>
      <c r="H70" t="s">
        <v>54</v>
      </c>
    </row>
    <row r="71" spans="4:8" ht="36" x14ac:dyDescent="0.55000000000000004">
      <c r="D71" s="9" t="s">
        <v>26</v>
      </c>
      <c r="H71" t="s">
        <v>55</v>
      </c>
    </row>
    <row r="72" spans="4:8" ht="36" x14ac:dyDescent="0.55000000000000004">
      <c r="D72" s="9" t="s">
        <v>27</v>
      </c>
      <c r="H72" t="s">
        <v>56</v>
      </c>
    </row>
    <row r="73" spans="4:8" ht="36" x14ac:dyDescent="0.55000000000000004">
      <c r="D73" s="9" t="s">
        <v>28</v>
      </c>
      <c r="H73" t="s">
        <v>57</v>
      </c>
    </row>
    <row r="74" spans="4:8" ht="36" x14ac:dyDescent="0.55000000000000004">
      <c r="D74" s="9" t="s">
        <v>29</v>
      </c>
      <c r="H74" t="s">
        <v>58</v>
      </c>
    </row>
    <row r="75" spans="4:8" ht="36" x14ac:dyDescent="0.55000000000000004">
      <c r="D75" s="9" t="s">
        <v>30</v>
      </c>
      <c r="H75" t="s">
        <v>59</v>
      </c>
    </row>
    <row r="76" spans="4:8" ht="36" x14ac:dyDescent="0.55000000000000004">
      <c r="D76" s="9" t="s">
        <v>31</v>
      </c>
      <c r="H76" t="s">
        <v>60</v>
      </c>
    </row>
    <row r="77" spans="4:8" ht="36" x14ac:dyDescent="0.55000000000000004">
      <c r="D77" s="9" t="s">
        <v>32</v>
      </c>
      <c r="H77" t="s">
        <v>61</v>
      </c>
    </row>
    <row r="78" spans="4:8" ht="36" x14ac:dyDescent="0.55000000000000004">
      <c r="D78" s="9" t="s">
        <v>33</v>
      </c>
    </row>
    <row r="79" spans="4:8" ht="36" x14ac:dyDescent="0.55000000000000004">
      <c r="D79" s="9" t="s">
        <v>34</v>
      </c>
    </row>
    <row r="80" spans="4:8" ht="36" x14ac:dyDescent="0.55000000000000004">
      <c r="D80" s="9" t="s">
        <v>35</v>
      </c>
    </row>
    <row r="81" spans="4:4" ht="36" x14ac:dyDescent="0.55000000000000004">
      <c r="D81" s="9" t="s">
        <v>36</v>
      </c>
    </row>
    <row r="82" spans="4:4" ht="36" x14ac:dyDescent="0.55000000000000004">
      <c r="D82" s="9" t="s">
        <v>37</v>
      </c>
    </row>
    <row r="83" spans="4:4" ht="36" x14ac:dyDescent="0.55000000000000004">
      <c r="D83" s="9" t="s">
        <v>38</v>
      </c>
    </row>
    <row r="84" spans="4:4" ht="36" x14ac:dyDescent="0.55000000000000004">
      <c r="D84" s="9" t="s">
        <v>39</v>
      </c>
    </row>
    <row r="85" spans="4:4" ht="36" x14ac:dyDescent="0.55000000000000004">
      <c r="D85" s="9" t="s">
        <v>40</v>
      </c>
    </row>
    <row r="86" spans="4:4" ht="36" x14ac:dyDescent="0.55000000000000004">
      <c r="D86" s="9" t="s">
        <v>41</v>
      </c>
    </row>
    <row r="87" spans="4:4" ht="36" x14ac:dyDescent="0.55000000000000004">
      <c r="D87" s="9" t="s">
        <v>42</v>
      </c>
    </row>
    <row r="88" spans="4:4" ht="36" x14ac:dyDescent="0.55000000000000004">
      <c r="D88" s="9" t="s">
        <v>43</v>
      </c>
    </row>
    <row r="89" spans="4:4" ht="36" x14ac:dyDescent="0.55000000000000004">
      <c r="D89" s="9" t="s">
        <v>44</v>
      </c>
    </row>
    <row r="90" spans="4:4" ht="36" x14ac:dyDescent="0.55000000000000004">
      <c r="D90" s="9" t="s">
        <v>45</v>
      </c>
    </row>
    <row r="91" spans="4:4" ht="36" x14ac:dyDescent="0.55000000000000004">
      <c r="D91" s="9" t="s">
        <v>46</v>
      </c>
    </row>
    <row r="92" spans="4:4" ht="36" x14ac:dyDescent="0.55000000000000004">
      <c r="D92" s="9" t="s">
        <v>47</v>
      </c>
    </row>
    <row r="93" spans="4:4" ht="36" x14ac:dyDescent="0.55000000000000004">
      <c r="D93" s="9" t="s">
        <v>48</v>
      </c>
    </row>
    <row r="94" spans="4:4" ht="36" x14ac:dyDescent="0.55000000000000004">
      <c r="D94" s="9" t="s">
        <v>49</v>
      </c>
    </row>
    <row r="95" spans="4:4" ht="36" x14ac:dyDescent="0.55000000000000004">
      <c r="D95" s="9" t="s">
        <v>50</v>
      </c>
    </row>
    <row r="96" spans="4:4" ht="36" x14ac:dyDescent="0.55000000000000004">
      <c r="D96" s="9" t="s">
        <v>51</v>
      </c>
    </row>
    <row r="97" spans="4:4" ht="36" x14ac:dyDescent="0.55000000000000004">
      <c r="D97" s="9" t="s">
        <v>52</v>
      </c>
    </row>
    <row r="98" spans="4:4" ht="36" x14ac:dyDescent="0.55000000000000004">
      <c r="D98" s="9" t="s">
        <v>53</v>
      </c>
    </row>
    <row r="99" spans="4:4" ht="36" x14ac:dyDescent="0.55000000000000004">
      <c r="D99" s="9" t="s">
        <v>54</v>
      </c>
    </row>
    <row r="100" spans="4:4" ht="36" x14ac:dyDescent="0.55000000000000004">
      <c r="D100" s="9" t="s">
        <v>55</v>
      </c>
    </row>
    <row r="101" spans="4:4" ht="36" x14ac:dyDescent="0.55000000000000004">
      <c r="D101" s="9" t="s">
        <v>56</v>
      </c>
    </row>
    <row r="102" spans="4:4" ht="36" x14ac:dyDescent="0.55000000000000004">
      <c r="D102" s="9" t="s">
        <v>57</v>
      </c>
    </row>
    <row r="103" spans="4:4" ht="36" x14ac:dyDescent="0.55000000000000004">
      <c r="D103" s="9" t="s">
        <v>58</v>
      </c>
    </row>
    <row r="104" spans="4:4" ht="36" x14ac:dyDescent="0.55000000000000004">
      <c r="D104" s="9" t="s">
        <v>59</v>
      </c>
    </row>
    <row r="105" spans="4:4" ht="36" x14ac:dyDescent="0.55000000000000004">
      <c r="D105" s="9" t="s">
        <v>60</v>
      </c>
    </row>
    <row r="106" spans="4:4" ht="36" x14ac:dyDescent="0.55000000000000004">
      <c r="D106" s="9" t="s">
        <v>61</v>
      </c>
    </row>
  </sheetData>
  <sheetProtection password="8689" sheet="1" objects="1" scenarios="1" selectLockedCells="1"/>
  <mergeCells count="7">
    <mergeCell ref="A29:C29"/>
    <mergeCell ref="A25:C25"/>
    <mergeCell ref="B26:C26"/>
    <mergeCell ref="A2:C2"/>
    <mergeCell ref="A1:C1"/>
    <mergeCell ref="A27:C27"/>
    <mergeCell ref="A20:C20"/>
  </mergeCells>
  <conditionalFormatting sqref="D4 D6">
    <cfRule type="containsText" dxfId="42" priority="44" stopIfTrue="1" operator="containsText" text="ERROR">
      <formula>NOT(ISERROR(SEARCH("ERROR",D4)))</formula>
    </cfRule>
    <cfRule type="expression" dxfId="41" priority="45" stopIfTrue="1">
      <formula>"$C$3=""ERROR"""</formula>
    </cfRule>
  </conditionalFormatting>
  <conditionalFormatting sqref="C11 C4:D4 D6:D11 C6:C9 D13:D14 C13:C15">
    <cfRule type="containsText" dxfId="40" priority="43" stopIfTrue="1" operator="containsText" text="ERROR">
      <formula>NOT(ISERROR(SEARCH("ERROR",C4)))</formula>
    </cfRule>
  </conditionalFormatting>
  <conditionalFormatting sqref="D28:F28">
    <cfRule type="containsText" dxfId="39" priority="34" stopIfTrue="1" operator="containsText" text="NEEDS INTERVENTION (red)">
      <formula>NOT(ISERROR(SEARCH("NEEDS INTERVENTION (red)",D28)))</formula>
    </cfRule>
    <cfRule type="containsText" dxfId="38" priority="35" stopIfTrue="1" operator="containsText" text="NEEDS ASSISTANCE (yellow)">
      <formula>NOT(ISERROR(SEARCH("NEEDS ASSISTANCE (yellow)",D28)))</formula>
    </cfRule>
    <cfRule type="containsText" dxfId="37" priority="36" stopIfTrue="1" operator="containsText" text="MEETS (green)">
      <formula>NOT(ISERROR(SEARCH("MEETS (green)",D28)))</formula>
    </cfRule>
  </conditionalFormatting>
  <conditionalFormatting sqref="C7 C9 C14 C16">
    <cfRule type="containsText" dxfId="36" priority="30" stopIfTrue="1" operator="containsText" text="ERROR">
      <formula>NOT(ISERROR(SEARCH("ERROR",C7)))</formula>
    </cfRule>
    <cfRule type="cellIs" dxfId="35" priority="31" stopIfTrue="1" operator="equal">
      <formula>0</formula>
    </cfRule>
  </conditionalFormatting>
  <conditionalFormatting sqref="A26">
    <cfRule type="expression" priority="29" stopIfTrue="1">
      <formula>IF(A26&gt;89.49%,"MEETS REQUIREMENTS (green)",IF(A26&gt;74.49%,"NEEDS ASSISTANCE (yellow)","NEEDS INTERVENTION (red)"))</formula>
    </cfRule>
  </conditionalFormatting>
  <conditionalFormatting sqref="B28">
    <cfRule type="containsText" dxfId="34" priority="28" stopIfTrue="1" operator="containsText" text="NEEDS ASSISTANCE (Yellow)">
      <formula>NOT(ISERROR(SEARCH("NEEDS ASSISTANCE (Yellow)",B28)))</formula>
    </cfRule>
  </conditionalFormatting>
  <conditionalFormatting sqref="B26:C26">
    <cfRule type="containsText" dxfId="33" priority="24" stopIfTrue="1" operator="containsText" text="NEEDS INTERVENTION (red)">
      <formula>NOT(ISERROR(SEARCH("NEEDS INTERVENTION (red)",B26)))</formula>
    </cfRule>
    <cfRule type="containsText" dxfId="32" priority="25" stopIfTrue="1" operator="containsText" text="MEETS REQUIREMENTS (green)">
      <formula>NOT(ISERROR(SEARCH("MEETS REQUIREMENTS (green)",B26)))</formula>
    </cfRule>
    <cfRule type="containsText" dxfId="31" priority="27" stopIfTrue="1" operator="containsText" text="NEEDS ASSISTANCE (yellow)">
      <formula>NOT(ISERROR(SEARCH("NEEDS ASSISTANCE (yellow)",B26)))</formula>
    </cfRule>
  </conditionalFormatting>
  <conditionalFormatting sqref="D21 C8 C15 C11 C4:D4 D6:D11 C6 D13:D15 C13 D25 C18:C19">
    <cfRule type="cellIs" dxfId="30" priority="58" stopIfTrue="1" operator="equal">
      <formula>2</formula>
    </cfRule>
  </conditionalFormatting>
  <conditionalFormatting sqref="C7 C9 C16">
    <cfRule type="cellIs" dxfId="29" priority="33" stopIfTrue="1" operator="equal">
      <formula>1</formula>
    </cfRule>
  </conditionalFormatting>
  <conditionalFormatting sqref="C14">
    <cfRule type="cellIs" dxfId="28" priority="23" stopIfTrue="1" operator="equal">
      <formula>1</formula>
    </cfRule>
  </conditionalFormatting>
  <conditionalFormatting sqref="C5:D5">
    <cfRule type="containsText" dxfId="27" priority="1" stopIfTrue="1" operator="containsText" text="ERROR">
      <formula>NOT(ISERROR(SEARCH("ERROR",C5)))</formula>
    </cfRule>
  </conditionalFormatting>
  <conditionalFormatting sqref="D5">
    <cfRule type="containsText" dxfId="26" priority="18" stopIfTrue="1" operator="containsText" text="ERROR">
      <formula>NOT(ISERROR(SEARCH("ERROR",D5)))</formula>
    </cfRule>
    <cfRule type="expression" dxfId="25" priority="19" stopIfTrue="1">
      <formula>"$C$3=""ERROR"""</formula>
    </cfRule>
  </conditionalFormatting>
  <conditionalFormatting sqref="C12:D12">
    <cfRule type="containsText" dxfId="24" priority="13" stopIfTrue="1" operator="containsText" text="ERROR">
      <formula>NOT(ISERROR(SEARCH("ERROR",C12)))</formula>
    </cfRule>
  </conditionalFormatting>
  <conditionalFormatting sqref="C5:D5">
    <cfRule type="cellIs" dxfId="23" priority="17" stopIfTrue="1" operator="equal">
      <formula>0</formula>
    </cfRule>
    <cfRule type="cellIs" dxfId="22" priority="22" stopIfTrue="1" operator="equal">
      <formula>2</formula>
    </cfRule>
  </conditionalFormatting>
  <conditionalFormatting sqref="C12:D12">
    <cfRule type="cellIs" dxfId="21" priority="14" stopIfTrue="1" operator="equal">
      <formula>0</formula>
    </cfRule>
    <cfRule type="cellIs" dxfId="20" priority="15" stopIfTrue="1" operator="equal">
      <formula>1</formula>
    </cfRule>
    <cfRule type="cellIs" dxfId="19" priority="16" stopIfTrue="1" operator="equal">
      <formula>2</formula>
    </cfRule>
  </conditionalFormatting>
  <conditionalFormatting sqref="D23:D24">
    <cfRule type="cellIs" dxfId="18" priority="4" stopIfTrue="1" operator="equal">
      <formula>0</formula>
    </cfRule>
    <cfRule type="cellIs" dxfId="17" priority="5" stopIfTrue="1" operator="equal">
      <formula>1</formula>
    </cfRule>
    <cfRule type="cellIs" dxfId="16" priority="6" stopIfTrue="1" operator="equal">
      <formula>2</formula>
    </cfRule>
  </conditionalFormatting>
  <conditionalFormatting sqref="D22">
    <cfRule type="cellIs" dxfId="15" priority="10" stopIfTrue="1" operator="equal">
      <formula>0</formula>
    </cfRule>
    <cfRule type="cellIs" dxfId="14" priority="11" stopIfTrue="1" operator="equal">
      <formula>1</formula>
    </cfRule>
    <cfRule type="cellIs" dxfId="13" priority="12" stopIfTrue="1" operator="equal">
      <formula>2</formula>
    </cfRule>
  </conditionalFormatting>
  <conditionalFormatting sqref="A27">
    <cfRule type="expression" priority="2" stopIfTrue="1">
      <formula>IF(A27&gt;89.49%,"MEETS REQUIREMENTS (green)",IF(A27&gt;74.49%,"NEEDS ASSISTANCE (yellow)","NEEDS INTERVENTION (red)"))</formula>
    </cfRule>
  </conditionalFormatting>
  <conditionalFormatting sqref="C5">
    <cfRule type="cellIs" dxfId="12" priority="20" stopIfTrue="1" operator="equal">
      <formula>1</formula>
    </cfRule>
  </conditionalFormatting>
  <conditionalFormatting sqref="D21 C8 C15 C11 C4:D4 D6:D11 C6 D13:D15 C13 D25 C18:C19">
    <cfRule type="cellIs" dxfId="11" priority="56" stopIfTrue="1" operator="equal">
      <formula>0</formula>
    </cfRule>
  </conditionalFormatting>
  <conditionalFormatting sqref="D21 C8 C15 C11 C4:D4 D6:D11 C6 D13:D15 C13 D25 C18:C19">
    <cfRule type="cellIs" dxfId="10" priority="57" stopIfTrue="1" operator="equal">
      <formula>1</formula>
    </cfRule>
  </conditionalFormatting>
  <dataValidations xWindow="607" yWindow="474" count="3">
    <dataValidation type="list" allowBlank="1" showInputMessage="1" showErrorMessage="1" sqref="A1">
      <formula1>$D$45:$D$106</formula1>
    </dataValidation>
    <dataValidation allowBlank="1" showInputMessage="1" showErrorMessage="1" prompt="Enter:_x000a_ 0-100%, N/A, or Data Suppressed_x000a_" sqref="B11:B13 B15:B16 B4:B9 B18:B19"/>
    <dataValidation allowBlank="1" showInputMessage="1" showErrorMessage="1" prompt="Enter:_x000a_ 0-100%, N/A, or Data Suppressed" sqref="B14"/>
  </dataValidations>
  <printOptions horizontalCentered="1" verticalCentered="1"/>
  <pageMargins left="0.09" right="7.0000000000000007E-2" top="0.25" bottom="0.3" header="0.3" footer="0.3"/>
  <pageSetup scale="39" fitToWidth="0" fitToHeight="0" orientation="portrait" r:id="rId1"/>
  <headerFooter>
    <oddHeader>&amp;CDELIBERATIVE DOCUMENT</oddHeader>
    <oddFooter>&amp;CDELIBERATIVE DOCUMENT</oddFooter>
  </headerFooter>
  <colBreaks count="1" manualBreakCount="1">
    <brk id="3" max="33" man="1"/>
  </colBreaks>
  <ignoredErrors>
    <ignoredError sqref="C8 C15" 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4"/>
  <sheetViews>
    <sheetView showWhiteSpace="0" zoomScale="70" zoomScaleNormal="70" zoomScaleSheetLayoutView="19" zoomScalePageLayoutView="39" workbookViewId="0"/>
  </sheetViews>
  <sheetFormatPr defaultRowHeight="15" x14ac:dyDescent="0.25"/>
  <cols>
    <col min="1" max="1" width="109.140625" style="2" customWidth="1"/>
    <col min="2" max="2" width="40.140625" customWidth="1"/>
    <col min="3" max="3" width="36.7109375" customWidth="1"/>
    <col min="4" max="4" width="38.42578125" customWidth="1"/>
    <col min="5" max="5" width="36.7109375" hidden="1" customWidth="1"/>
    <col min="6" max="7" width="9.140625" hidden="1" customWidth="1"/>
    <col min="8" max="8" width="8.85546875" hidden="1" customWidth="1"/>
    <col min="9" max="9" width="26.140625" hidden="1" customWidth="1"/>
  </cols>
  <sheetData>
    <row r="1" spans="1:8" ht="112.5" customHeight="1" thickBot="1" x14ac:dyDescent="0.3">
      <c r="A1" s="25" t="s">
        <v>52</v>
      </c>
      <c r="B1" s="26" t="s">
        <v>82</v>
      </c>
      <c r="C1" s="26"/>
      <c r="D1" s="27"/>
    </row>
    <row r="2" spans="1:8" ht="174" customHeight="1" thickBot="1" x14ac:dyDescent="0.3">
      <c r="A2" s="14" t="s">
        <v>64</v>
      </c>
      <c r="B2" s="14" t="s">
        <v>0</v>
      </c>
      <c r="C2" s="28" t="s">
        <v>98</v>
      </c>
      <c r="D2" s="14" t="s">
        <v>63</v>
      </c>
    </row>
    <row r="3" spans="1:8" ht="125.25" customHeight="1" thickBot="1" x14ac:dyDescent="0.3">
      <c r="A3" s="29" t="s">
        <v>65</v>
      </c>
      <c r="B3" s="15">
        <v>0</v>
      </c>
      <c r="C3" s="30" t="s">
        <v>103</v>
      </c>
      <c r="D3" s="5">
        <f>IF(F3="ERROR","ERROR",IF(F3="N/A","N/A",IF(C3="N",F3,IF(C3="N/A",F3,IF(F3=0,0,IF(F3=2,2,IF(B3&lt;=10%,F3+1,F3)))))))</f>
        <v>2</v>
      </c>
      <c r="F3" s="5">
        <f>IF(B3="N/A","N/A",IF(B3="No Data",0,IF(B3="Not Valid and Reliable",0,IF(B3&lt;0%,"ERROR",IF(B3&gt;100%,"ERROR",IF(B3&gt;25%,0,IF(B3&gt;5.49%,1,2)))))))</f>
        <v>2</v>
      </c>
      <c r="H3" t="s">
        <v>62</v>
      </c>
    </row>
    <row r="4" spans="1:8" ht="96" customHeight="1" thickBot="1" x14ac:dyDescent="0.3">
      <c r="A4" s="29" t="s">
        <v>67</v>
      </c>
      <c r="B4" s="15">
        <v>0</v>
      </c>
      <c r="C4" s="30" t="s">
        <v>103</v>
      </c>
      <c r="D4" s="5">
        <f>IF(F4="ERROR","ERROR",IF(F4="N/A","N/A",IF(C4="N",F4,IF(C4="N/A",F4,IF(F4=0,0,IF(F4=2,2,IF(B4&lt;=10%,F4+1,F4)))))))</f>
        <v>2</v>
      </c>
      <c r="F4" s="5">
        <f>IF(B4="N/A","N/A",IF(B4="No Data",0,IF(B4="Not Valid and Reliable",0,IF(B4&lt;0%,"ERROR",IF(B4&gt;100%,"ERROR",IF(B4&gt;25%,0,IF(B4&gt;5.49%,1,2)))))))</f>
        <v>2</v>
      </c>
      <c r="H4" t="s">
        <v>1</v>
      </c>
    </row>
    <row r="5" spans="1:8" ht="87.75" customHeight="1" thickBot="1" x14ac:dyDescent="0.3">
      <c r="A5" s="29" t="s">
        <v>68</v>
      </c>
      <c r="B5" s="15">
        <v>2.2100000000000002E-2</v>
      </c>
      <c r="C5" s="30" t="s">
        <v>66</v>
      </c>
      <c r="D5" s="5">
        <f>IF(F5="ERROR","ERROR",IF(F5="N/A","N/A",IF(C5="N",F5,IF(C5="N/A",F5,IF(F5=0,0,IF(F5=2,2,IF(B5&lt;=10%,F5+1,F5)))))))</f>
        <v>2</v>
      </c>
      <c r="F5" s="5">
        <f>IF(B5="N/A","N/A",IF(B5="No Data",0,IF(B5="Not Valid and Reliable",0,IF(B5&lt;0%,"ERROR",IF(B5&gt;100%,"ERROR",IF(B5&gt;25%,0,IF(B5&gt;5.49%,1,2)))))))</f>
        <v>2</v>
      </c>
      <c r="H5" t="s">
        <v>2</v>
      </c>
    </row>
    <row r="6" spans="1:8" ht="86.45" customHeight="1" thickBot="1" x14ac:dyDescent="0.3">
      <c r="A6" s="29" t="s">
        <v>69</v>
      </c>
      <c r="B6" s="15">
        <v>0.94599999999999995</v>
      </c>
      <c r="C6" s="30" t="s">
        <v>66</v>
      </c>
      <c r="D6" s="5">
        <f>IF(F6="ERROR","ERROR",IF(F6="ERROR","ERROR",IF(F6="N/A","N/A",IF(C6="N",F6,IF(C6="N/A",F6,IF(F6=0,0,IF(F6=2,2,IF(B6&gt;89.49%,F6+1,F6))))))))</f>
        <v>2</v>
      </c>
      <c r="F6" s="5">
        <f>IF(B6="N/A","N/A",IF(B6="No Data",0,IF(B6="Not Valid and Reliable",0,IF(B6&lt;0,"ERROR", IF(B6&gt;100%,"ERROR",IF(B6&gt;94.49%,2,IF(B6&gt;74.49%,1,0)))))))</f>
        <v>2</v>
      </c>
      <c r="H6" t="s">
        <v>3</v>
      </c>
    </row>
    <row r="7" spans="1:8" ht="79.900000000000006" customHeight="1" thickBot="1" x14ac:dyDescent="0.3">
      <c r="A7" s="29" t="s">
        <v>70</v>
      </c>
      <c r="B7" s="15">
        <v>0.98529999999999995</v>
      </c>
      <c r="C7" s="30" t="s">
        <v>66</v>
      </c>
      <c r="D7" s="5">
        <f>IF(F7="ERROR","ERROR",IF(F7="N/A","N/A",IF(C7="N",F7,IF(C7="N/A",F7,IF(F7=0,0,IF(F7=2,2,IF(B7&gt;89.49%,F7+1,F7)))))))</f>
        <v>2</v>
      </c>
      <c r="F7" s="5">
        <f>IF(B7="N/A","N/A",IF(B7="No Data",0,IF(B7="Not Valid and Reliable",0,IF(B7&lt;0,"ERROR", IF(B7&gt;100%,"ERROR",IF(B7&gt;94.49%,2,IF(B7&gt;74.49%,1,0)))))))</f>
        <v>2</v>
      </c>
      <c r="H7" t="s">
        <v>4</v>
      </c>
    </row>
    <row r="8" spans="1:8" ht="72" customHeight="1" thickBot="1" x14ac:dyDescent="0.3">
      <c r="A8" s="29" t="s">
        <v>71</v>
      </c>
      <c r="B8" s="15">
        <v>1</v>
      </c>
      <c r="C8" s="30" t="s">
        <v>66</v>
      </c>
      <c r="D8" s="5">
        <f>IF(F8="ERROR","ERROR",IF(F8="N/A","N/A",IF(C8="N",F8,IF(C8="N/A",F8,IF(F8=0,0,IF(F8=2,2,IF(B8&gt;89.49%,F8+1,F8)))))))</f>
        <v>2</v>
      </c>
      <c r="F8" s="5">
        <f>IF(B8="N/A","N/A",IF(B8="No Data",0,IF(B8="Not Valid and Reliable",0,IF(B8&lt;0,"ERROR", IF(B8&gt;100%,"ERROR",IF(B8&gt;94.49%,2,IF(B8&gt;74.49%,1,0)))))))</f>
        <v>2</v>
      </c>
      <c r="H8" t="s">
        <v>5</v>
      </c>
    </row>
    <row r="9" spans="1:8" ht="72" customHeight="1" thickBot="1" x14ac:dyDescent="0.3">
      <c r="A9" s="29" t="s">
        <v>100</v>
      </c>
      <c r="B9" s="15">
        <v>0.91100000000000003</v>
      </c>
      <c r="C9" s="54"/>
      <c r="D9" s="5">
        <f>F9</f>
        <v>1</v>
      </c>
      <c r="F9" s="5">
        <f t="shared" ref="F9" si="0">IF(B9="N/A","N/A",IF(B9="No Data",0,IF(B9="Not Valid and Reliable",0,IF(B9&lt;0,"ERROR", IF(B9&gt;100%,"ERROR",IF(B9&gt;94.49%,2,IF(B9&gt;74.49%,1,0)))))))</f>
        <v>1</v>
      </c>
      <c r="H9" t="s">
        <v>7</v>
      </c>
    </row>
    <row r="10" spans="1:8" ht="73.900000000000006" customHeight="1" thickBot="1" x14ac:dyDescent="0.3">
      <c r="A10" s="29" t="s">
        <v>72</v>
      </c>
      <c r="B10" s="15">
        <v>1</v>
      </c>
      <c r="C10" s="31"/>
      <c r="D10" s="5">
        <f>F10</f>
        <v>2</v>
      </c>
      <c r="F10" s="5">
        <f>IF(B10="N/A","N/A",IF(B10="No Data",0,IF(B10="Not Valid and Reliable",0,IF(B10&lt;0,"ERROR", IF(B10&gt;100%,"ERROR",IF(B10&gt;94.49%,2,IF(B10&gt;74.49%,1,0)))))))</f>
        <v>2</v>
      </c>
      <c r="H10" t="s">
        <v>6</v>
      </c>
    </row>
    <row r="11" spans="1:8" ht="60.75" customHeight="1" thickBot="1" x14ac:dyDescent="0.3">
      <c r="A11" s="29" t="s">
        <v>73</v>
      </c>
      <c r="B11" s="15">
        <v>1</v>
      </c>
      <c r="C11" s="31"/>
      <c r="D11" s="5">
        <f>F11</f>
        <v>2</v>
      </c>
      <c r="F11" s="5">
        <f>IF(B11="N/A","N/A",IF(B11="No Data",0,IF(B11="Not Valid and Reliable",0,IF(B11&lt;0,"ERROR", IF(B11&gt;100%,"ERROR",IF(B11&gt;94.49%,2,IF(B11&gt;74.49%,1,0)))))))</f>
        <v>2</v>
      </c>
      <c r="H11" t="s">
        <v>7</v>
      </c>
    </row>
    <row r="12" spans="1:8" ht="60.75" customHeight="1" thickBot="1" x14ac:dyDescent="0.3">
      <c r="A12" s="32" t="s">
        <v>74</v>
      </c>
      <c r="B12" s="33">
        <f>SUM(F13:F14)</f>
        <v>4</v>
      </c>
      <c r="C12" s="31"/>
      <c r="D12" s="5">
        <f>F12</f>
        <v>2</v>
      </c>
      <c r="F12" s="5">
        <f>IF(B12=4,2,IF(B12&lt;3,0,1))</f>
        <v>2</v>
      </c>
      <c r="H12" t="s">
        <v>8</v>
      </c>
    </row>
    <row r="13" spans="1:8" ht="60.6" customHeight="1" thickBot="1" x14ac:dyDescent="0.3">
      <c r="A13" s="53" t="s">
        <v>75</v>
      </c>
      <c r="B13" s="34" t="s">
        <v>76</v>
      </c>
      <c r="C13" s="31"/>
      <c r="D13" s="6"/>
      <c r="F13" s="5">
        <f>IF(B13="NONE",2, IF(B13="YES 1 OR 2 YRS", 1.5,IF(B13="YES 3 OR MORE YRS", 0)))</f>
        <v>2</v>
      </c>
      <c r="H13" t="s">
        <v>9</v>
      </c>
    </row>
    <row r="14" spans="1:8" ht="64.150000000000006" customHeight="1" thickBot="1" x14ac:dyDescent="0.3">
      <c r="A14" s="53" t="s">
        <v>77</v>
      </c>
      <c r="B14" s="34" t="s">
        <v>76</v>
      </c>
      <c r="C14" s="31"/>
      <c r="D14" s="6"/>
      <c r="F14" s="5">
        <f>IF(B14="NONE",2, IF(B14="YES 2 TO 4 YRS", 1.5,IF(B14="YES 5 OR MORE YRS", 0)))</f>
        <v>2</v>
      </c>
      <c r="H14" t="s">
        <v>10</v>
      </c>
    </row>
    <row r="15" spans="1:8" ht="56.25" customHeight="1" thickBot="1" x14ac:dyDescent="0.3">
      <c r="A15" s="35"/>
      <c r="B15" s="36" t="s">
        <v>108</v>
      </c>
      <c r="C15" s="37"/>
      <c r="D15" s="38">
        <f>SUM(D3:D12)</f>
        <v>19</v>
      </c>
      <c r="F15" s="6">
        <f>IF(B13="NONE",2, IF(B13="YES 1 OR 2 YRS", 1.5,IF(B13="YES 3 OR MORE YRS", 0)))</f>
        <v>2</v>
      </c>
      <c r="H15" t="s">
        <v>11</v>
      </c>
    </row>
    <row r="16" spans="1:8" ht="65.45" customHeight="1" thickBot="1" x14ac:dyDescent="0.35">
      <c r="A16" s="39"/>
      <c r="B16" s="4"/>
      <c r="C16" s="4"/>
      <c r="D16" s="4"/>
      <c r="F16" s="6">
        <f>IF(B14="NONE",2, IF(B14="YES 2 TO 4 YRS", 1.5,IF(B14="YES 5 OR MORE YRS", 0)))</f>
        <v>2</v>
      </c>
      <c r="H16" t="s">
        <v>12</v>
      </c>
    </row>
    <row r="17" spans="1:9" ht="75.599999999999994" customHeight="1" thickBot="1" x14ac:dyDescent="0.3">
      <c r="A17" s="40" t="s">
        <v>89</v>
      </c>
      <c r="B17" s="41" t="s">
        <v>88</v>
      </c>
      <c r="C17" s="82" t="s">
        <v>87</v>
      </c>
      <c r="D17" s="83"/>
      <c r="F17" s="5" t="e">
        <f>IF(#REF!=6,2,IF(#REF!&lt;5,0,1))</f>
        <v>#REF!</v>
      </c>
      <c r="H17" t="s">
        <v>13</v>
      </c>
    </row>
    <row r="18" spans="1:9" ht="40.9" customHeight="1" thickBot="1" x14ac:dyDescent="0.3">
      <c r="A18" s="42">
        <f>(COUNT(D3:D14)*2)</f>
        <v>20</v>
      </c>
      <c r="B18" s="66">
        <f>D15</f>
        <v>19</v>
      </c>
      <c r="C18" s="84">
        <f>B18/A18*100</f>
        <v>95</v>
      </c>
      <c r="D18" s="85"/>
      <c r="F18" s="7" t="e">
        <f>IF(#REF!="NO",2, IF(#REF!="YES(ONE)", 1.5,IF(#REF!="YES(MULTIPLE)", 0)))</f>
        <v>#REF!</v>
      </c>
      <c r="H18" t="s">
        <v>14</v>
      </c>
    </row>
    <row r="19" spans="1:9" ht="3.75" customHeight="1" thickBot="1" x14ac:dyDescent="0.3">
      <c r="F19" s="7" t="e">
        <f>IF(#REF!="NO",2, IF(#REF!="YES(ONE)", 1.5,IF(#REF!="YES(MULTIPLE)", 0)))</f>
        <v>#REF!</v>
      </c>
      <c r="H19" t="s">
        <v>15</v>
      </c>
    </row>
    <row r="20" spans="1:9" ht="81" customHeight="1" thickBot="1" x14ac:dyDescent="0.3">
      <c r="A20" s="57" t="s">
        <v>97</v>
      </c>
      <c r="B20" s="11"/>
      <c r="C20" s="11"/>
      <c r="D20" s="11"/>
      <c r="F20" s="7"/>
    </row>
    <row r="21" spans="1:9" ht="68.25" customHeight="1" thickBot="1" x14ac:dyDescent="0.3">
      <c r="A21" s="43"/>
      <c r="B21" s="10"/>
      <c r="C21" s="10"/>
      <c r="D21" s="10"/>
      <c r="F21" s="7"/>
    </row>
    <row r="22" spans="1:9" ht="22.9" customHeight="1" x14ac:dyDescent="0.3">
      <c r="A22" s="3"/>
      <c r="B22" s="10"/>
      <c r="C22" s="10"/>
      <c r="D22" s="10"/>
      <c r="E22" s="4"/>
      <c r="I22" t="s">
        <v>18</v>
      </c>
    </row>
    <row r="23" spans="1:9" ht="31.9" customHeight="1" x14ac:dyDescent="0.3">
      <c r="A23" s="10"/>
      <c r="B23" s="10"/>
      <c r="C23" s="10"/>
      <c r="D23" s="10"/>
      <c r="E23" s="4"/>
      <c r="I23" t="s">
        <v>19</v>
      </c>
    </row>
    <row r="24" spans="1:9" ht="29.25" customHeight="1" x14ac:dyDescent="0.25">
      <c r="A24" s="3"/>
      <c r="B24" s="10"/>
      <c r="C24" s="10"/>
      <c r="D24" s="10"/>
      <c r="H24" t="s">
        <v>20</v>
      </c>
    </row>
    <row r="25" spans="1:9" ht="104.25" customHeight="1" x14ac:dyDescent="0.25">
      <c r="A25" s="12"/>
      <c r="B25" s="12"/>
      <c r="C25" s="12"/>
      <c r="D25" s="12"/>
      <c r="H25" t="s">
        <v>21</v>
      </c>
    </row>
    <row r="26" spans="1:9" x14ac:dyDescent="0.25">
      <c r="I26" t="s">
        <v>22</v>
      </c>
    </row>
    <row r="27" spans="1:9" x14ac:dyDescent="0.25">
      <c r="E27" s="11"/>
      <c r="I27" t="s">
        <v>23</v>
      </c>
    </row>
    <row r="28" spans="1:9" ht="30" customHeight="1" x14ac:dyDescent="0.25">
      <c r="E28" s="10"/>
      <c r="I28" t="s">
        <v>24</v>
      </c>
    </row>
    <row r="29" spans="1:9" ht="10.15" customHeight="1" x14ac:dyDescent="0.25">
      <c r="E29" s="10"/>
      <c r="I29" t="s">
        <v>25</v>
      </c>
    </row>
    <row r="30" spans="1:9" ht="30" customHeight="1" x14ac:dyDescent="0.25">
      <c r="E30" s="10"/>
      <c r="I30" t="s">
        <v>26</v>
      </c>
    </row>
    <row r="31" spans="1:9" ht="14.45" customHeight="1" x14ac:dyDescent="0.25">
      <c r="E31" s="10"/>
      <c r="I31" t="s">
        <v>27</v>
      </c>
    </row>
    <row r="32" spans="1:9" ht="65.45" customHeight="1" x14ac:dyDescent="0.25">
      <c r="E32" s="12"/>
      <c r="I32" t="s">
        <v>28</v>
      </c>
    </row>
    <row r="33" spans="5:9" ht="36" x14ac:dyDescent="0.55000000000000004">
      <c r="E33" s="9" t="s">
        <v>62</v>
      </c>
      <c r="I33" t="s">
        <v>29</v>
      </c>
    </row>
    <row r="34" spans="5:9" ht="36" x14ac:dyDescent="0.55000000000000004">
      <c r="E34" s="9" t="s">
        <v>1</v>
      </c>
      <c r="I34" t="s">
        <v>30</v>
      </c>
    </row>
    <row r="35" spans="5:9" ht="36" x14ac:dyDescent="0.55000000000000004">
      <c r="E35" s="9" t="s">
        <v>2</v>
      </c>
      <c r="I35" t="s">
        <v>31</v>
      </c>
    </row>
    <row r="36" spans="5:9" ht="36" x14ac:dyDescent="0.55000000000000004">
      <c r="E36" s="9" t="s">
        <v>3</v>
      </c>
      <c r="I36" t="s">
        <v>32</v>
      </c>
    </row>
    <row r="37" spans="5:9" ht="36" x14ac:dyDescent="0.55000000000000004">
      <c r="E37" s="9" t="s">
        <v>4</v>
      </c>
      <c r="I37" t="s">
        <v>33</v>
      </c>
    </row>
    <row r="38" spans="5:9" ht="36" x14ac:dyDescent="0.55000000000000004">
      <c r="E38" s="9" t="s">
        <v>5</v>
      </c>
      <c r="I38" t="s">
        <v>34</v>
      </c>
    </row>
    <row r="39" spans="5:9" ht="36" x14ac:dyDescent="0.55000000000000004">
      <c r="E39" s="9" t="s">
        <v>6</v>
      </c>
      <c r="I39" t="s">
        <v>35</v>
      </c>
    </row>
    <row r="40" spans="5:9" ht="36" x14ac:dyDescent="0.55000000000000004">
      <c r="E40" s="9" t="s">
        <v>7</v>
      </c>
      <c r="I40" t="s">
        <v>36</v>
      </c>
    </row>
    <row r="41" spans="5:9" ht="36" x14ac:dyDescent="0.55000000000000004">
      <c r="E41" s="9" t="s">
        <v>8</v>
      </c>
      <c r="I41" t="s">
        <v>37</v>
      </c>
    </row>
    <row r="42" spans="5:9" ht="36" x14ac:dyDescent="0.55000000000000004">
      <c r="E42" s="9" t="s">
        <v>9</v>
      </c>
      <c r="I42" t="s">
        <v>38</v>
      </c>
    </row>
    <row r="43" spans="5:9" ht="36" x14ac:dyDescent="0.55000000000000004">
      <c r="E43" s="9" t="s">
        <v>10</v>
      </c>
      <c r="I43" t="s">
        <v>39</v>
      </c>
    </row>
    <row r="44" spans="5:9" ht="36" x14ac:dyDescent="0.55000000000000004">
      <c r="E44" s="9" t="s">
        <v>11</v>
      </c>
      <c r="I44" t="s">
        <v>40</v>
      </c>
    </row>
    <row r="45" spans="5:9" ht="36" x14ac:dyDescent="0.55000000000000004">
      <c r="E45" s="9" t="s">
        <v>12</v>
      </c>
      <c r="I45" t="s">
        <v>41</v>
      </c>
    </row>
    <row r="46" spans="5:9" ht="36" x14ac:dyDescent="0.55000000000000004">
      <c r="E46" s="9" t="s">
        <v>13</v>
      </c>
      <c r="I46" t="s">
        <v>42</v>
      </c>
    </row>
    <row r="47" spans="5:9" ht="36" x14ac:dyDescent="0.55000000000000004">
      <c r="E47" s="9" t="s">
        <v>14</v>
      </c>
      <c r="I47" t="s">
        <v>43</v>
      </c>
    </row>
    <row r="48" spans="5:9" ht="36" x14ac:dyDescent="0.55000000000000004">
      <c r="E48" s="9" t="s">
        <v>15</v>
      </c>
      <c r="I48" t="s">
        <v>44</v>
      </c>
    </row>
    <row r="49" spans="5:9" ht="36" x14ac:dyDescent="0.55000000000000004">
      <c r="E49" s="9" t="s">
        <v>16</v>
      </c>
      <c r="I49" t="s">
        <v>45</v>
      </c>
    </row>
    <row r="50" spans="5:9" ht="36" x14ac:dyDescent="0.55000000000000004">
      <c r="E50" s="9" t="s">
        <v>17</v>
      </c>
      <c r="I50" t="s">
        <v>46</v>
      </c>
    </row>
    <row r="51" spans="5:9" ht="36" x14ac:dyDescent="0.55000000000000004">
      <c r="E51" s="9" t="s">
        <v>18</v>
      </c>
      <c r="I51" t="s">
        <v>47</v>
      </c>
    </row>
    <row r="52" spans="5:9" ht="36" x14ac:dyDescent="0.55000000000000004">
      <c r="E52" s="9" t="s">
        <v>19</v>
      </c>
      <c r="I52" t="s">
        <v>48</v>
      </c>
    </row>
    <row r="53" spans="5:9" ht="36" x14ac:dyDescent="0.55000000000000004">
      <c r="E53" s="9" t="s">
        <v>20</v>
      </c>
      <c r="I53" t="s">
        <v>49</v>
      </c>
    </row>
    <row r="54" spans="5:9" ht="36" x14ac:dyDescent="0.55000000000000004">
      <c r="E54" s="9" t="s">
        <v>21</v>
      </c>
      <c r="I54" t="s">
        <v>50</v>
      </c>
    </row>
    <row r="55" spans="5:9" ht="36" x14ac:dyDescent="0.55000000000000004">
      <c r="E55" s="9" t="s">
        <v>22</v>
      </c>
      <c r="I55" t="s">
        <v>51</v>
      </c>
    </row>
    <row r="56" spans="5:9" ht="36" x14ac:dyDescent="0.55000000000000004">
      <c r="E56" s="9" t="s">
        <v>23</v>
      </c>
      <c r="I56" t="s">
        <v>52</v>
      </c>
    </row>
    <row r="57" spans="5:9" ht="36" x14ac:dyDescent="0.55000000000000004">
      <c r="E57" s="9" t="s">
        <v>24</v>
      </c>
      <c r="I57" t="s">
        <v>53</v>
      </c>
    </row>
    <row r="58" spans="5:9" ht="36" x14ac:dyDescent="0.55000000000000004">
      <c r="E58" s="9" t="s">
        <v>25</v>
      </c>
      <c r="I58" t="s">
        <v>54</v>
      </c>
    </row>
    <row r="59" spans="5:9" ht="36" x14ac:dyDescent="0.55000000000000004">
      <c r="E59" s="9" t="s">
        <v>26</v>
      </c>
      <c r="I59" t="s">
        <v>55</v>
      </c>
    </row>
    <row r="60" spans="5:9" ht="36" x14ac:dyDescent="0.55000000000000004">
      <c r="E60" s="9" t="s">
        <v>27</v>
      </c>
      <c r="I60" t="s">
        <v>56</v>
      </c>
    </row>
    <row r="61" spans="5:9" ht="36" x14ac:dyDescent="0.55000000000000004">
      <c r="E61" s="9" t="s">
        <v>28</v>
      </c>
      <c r="I61" t="s">
        <v>57</v>
      </c>
    </row>
    <row r="62" spans="5:9" ht="36" x14ac:dyDescent="0.55000000000000004">
      <c r="E62" s="9" t="s">
        <v>29</v>
      </c>
      <c r="I62" t="s">
        <v>58</v>
      </c>
    </row>
    <row r="63" spans="5:9" ht="36" x14ac:dyDescent="0.55000000000000004">
      <c r="E63" s="9" t="s">
        <v>30</v>
      </c>
      <c r="I63" t="s">
        <v>59</v>
      </c>
    </row>
    <row r="64" spans="5:9" ht="36" x14ac:dyDescent="0.55000000000000004">
      <c r="E64" s="9" t="s">
        <v>31</v>
      </c>
      <c r="I64" t="s">
        <v>60</v>
      </c>
    </row>
    <row r="65" spans="5:9" ht="36" x14ac:dyDescent="0.55000000000000004">
      <c r="E65" s="9" t="s">
        <v>32</v>
      </c>
      <c r="I65" t="s">
        <v>61</v>
      </c>
    </row>
    <row r="66" spans="5:9" ht="36" x14ac:dyDescent="0.55000000000000004">
      <c r="E66" s="9" t="s">
        <v>33</v>
      </c>
    </row>
    <row r="67" spans="5:9" ht="36" x14ac:dyDescent="0.55000000000000004">
      <c r="E67" s="9" t="s">
        <v>34</v>
      </c>
    </row>
    <row r="68" spans="5:9" ht="36" x14ac:dyDescent="0.55000000000000004">
      <c r="E68" s="9" t="s">
        <v>35</v>
      </c>
    </row>
    <row r="69" spans="5:9" ht="36" x14ac:dyDescent="0.55000000000000004">
      <c r="E69" s="9" t="s">
        <v>36</v>
      </c>
    </row>
    <row r="70" spans="5:9" ht="36" x14ac:dyDescent="0.55000000000000004">
      <c r="E70" s="9" t="s">
        <v>37</v>
      </c>
    </row>
    <row r="71" spans="5:9" ht="36" x14ac:dyDescent="0.55000000000000004">
      <c r="E71" s="9" t="s">
        <v>38</v>
      </c>
    </row>
    <row r="72" spans="5:9" ht="36" x14ac:dyDescent="0.55000000000000004">
      <c r="E72" s="9" t="s">
        <v>39</v>
      </c>
    </row>
    <row r="73" spans="5:9" ht="36" x14ac:dyDescent="0.55000000000000004">
      <c r="E73" s="9" t="s">
        <v>40</v>
      </c>
    </row>
    <row r="74" spans="5:9" ht="36" x14ac:dyDescent="0.55000000000000004">
      <c r="E74" s="9" t="s">
        <v>41</v>
      </c>
    </row>
    <row r="75" spans="5:9" ht="36" x14ac:dyDescent="0.55000000000000004">
      <c r="E75" s="9" t="s">
        <v>42</v>
      </c>
    </row>
    <row r="76" spans="5:9" ht="36" x14ac:dyDescent="0.55000000000000004">
      <c r="E76" s="9" t="s">
        <v>43</v>
      </c>
    </row>
    <row r="77" spans="5:9" ht="36" x14ac:dyDescent="0.55000000000000004">
      <c r="E77" s="9" t="s">
        <v>44</v>
      </c>
    </row>
    <row r="78" spans="5:9" ht="36" x14ac:dyDescent="0.55000000000000004">
      <c r="E78" s="9" t="s">
        <v>45</v>
      </c>
    </row>
    <row r="79" spans="5:9" ht="36" x14ac:dyDescent="0.55000000000000004">
      <c r="E79" s="9" t="s">
        <v>46</v>
      </c>
    </row>
    <row r="80" spans="5:9" ht="36" x14ac:dyDescent="0.55000000000000004">
      <c r="E80" s="9" t="s">
        <v>47</v>
      </c>
    </row>
    <row r="81" spans="5:5" ht="36" x14ac:dyDescent="0.55000000000000004">
      <c r="E81" s="9" t="s">
        <v>48</v>
      </c>
    </row>
    <row r="82" spans="5:5" ht="36" x14ac:dyDescent="0.55000000000000004">
      <c r="E82" s="9" t="s">
        <v>49</v>
      </c>
    </row>
    <row r="83" spans="5:5" ht="36" x14ac:dyDescent="0.55000000000000004">
      <c r="E83" s="9" t="s">
        <v>50</v>
      </c>
    </row>
    <row r="84" spans="5:5" ht="36" x14ac:dyDescent="0.55000000000000004">
      <c r="E84" s="9" t="s">
        <v>51</v>
      </c>
    </row>
    <row r="85" spans="5:5" ht="36" x14ac:dyDescent="0.55000000000000004">
      <c r="E85" s="9" t="s">
        <v>52</v>
      </c>
    </row>
    <row r="86" spans="5:5" ht="36" x14ac:dyDescent="0.55000000000000004">
      <c r="E86" s="9" t="s">
        <v>53</v>
      </c>
    </row>
    <row r="87" spans="5:5" ht="36" x14ac:dyDescent="0.55000000000000004">
      <c r="E87" s="9" t="s">
        <v>54</v>
      </c>
    </row>
    <row r="88" spans="5:5" ht="36" x14ac:dyDescent="0.55000000000000004">
      <c r="E88" s="9" t="s">
        <v>55</v>
      </c>
    </row>
    <row r="89" spans="5:5" ht="36" x14ac:dyDescent="0.55000000000000004">
      <c r="E89" s="9" t="s">
        <v>56</v>
      </c>
    </row>
    <row r="90" spans="5:5" ht="36" x14ac:dyDescent="0.55000000000000004">
      <c r="E90" s="9" t="s">
        <v>57</v>
      </c>
    </row>
    <row r="91" spans="5:5" ht="36" x14ac:dyDescent="0.55000000000000004">
      <c r="E91" s="9" t="s">
        <v>58</v>
      </c>
    </row>
    <row r="92" spans="5:5" ht="36" x14ac:dyDescent="0.55000000000000004">
      <c r="E92" s="9" t="s">
        <v>59</v>
      </c>
    </row>
    <row r="93" spans="5:5" ht="36" x14ac:dyDescent="0.55000000000000004">
      <c r="E93" s="9" t="s">
        <v>60</v>
      </c>
    </row>
    <row r="94" spans="5:5" ht="36" x14ac:dyDescent="0.55000000000000004">
      <c r="E94" s="9" t="s">
        <v>61</v>
      </c>
    </row>
  </sheetData>
  <sheetProtection password="8689" sheet="1" objects="1" scenarios="1" selectLockedCells="1"/>
  <mergeCells count="2">
    <mergeCell ref="C17:D17"/>
    <mergeCell ref="C18:D18"/>
  </mergeCells>
  <conditionalFormatting sqref="D15 F17 F3:F8 D3:D8 D10:D12 F10:F14">
    <cfRule type="cellIs" dxfId="9" priority="8" stopIfTrue="1" operator="equal">
      <formula>0</formula>
    </cfRule>
    <cfRule type="cellIs" dxfId="8" priority="9" stopIfTrue="1" operator="equal">
      <formula>1</formula>
    </cfRule>
    <cfRule type="cellIs" dxfId="7" priority="10" stopIfTrue="1" operator="equal">
      <formula>2</formula>
    </cfRule>
  </conditionalFormatting>
  <conditionalFormatting sqref="F3:F5">
    <cfRule type="containsText" dxfId="6" priority="6" stopIfTrue="1" operator="containsText" text="ERROR">
      <formula>NOT(ISERROR(SEARCH("ERROR",F3)))</formula>
    </cfRule>
    <cfRule type="expression" dxfId="5" priority="7" stopIfTrue="1">
      <formula>"$C$3=""ERROR"""</formula>
    </cfRule>
  </conditionalFormatting>
  <conditionalFormatting sqref="F3:F8 D3:D8 D10:D12 F10:F13">
    <cfRule type="containsText" dxfId="4" priority="5" stopIfTrue="1" operator="containsText" text="ERROR">
      <formula>NOT(ISERROR(SEARCH("ERROR",D3)))</formula>
    </cfRule>
  </conditionalFormatting>
  <conditionalFormatting sqref="F9 D9">
    <cfRule type="cellIs" dxfId="3" priority="2" stopIfTrue="1" operator="equal">
      <formula>0</formula>
    </cfRule>
    <cfRule type="cellIs" dxfId="2" priority="3" stopIfTrue="1" operator="equal">
      <formula>1</formula>
    </cfRule>
    <cfRule type="cellIs" dxfId="1" priority="4" stopIfTrue="1" operator="equal">
      <formula>2</formula>
    </cfRule>
  </conditionalFormatting>
  <conditionalFormatting sqref="F9 D9">
    <cfRule type="containsText" dxfId="0" priority="1" stopIfTrue="1" operator="containsText" text="ERROR">
      <formula>NOT(ISERROR(SEARCH("ERROR",D9)))</formula>
    </cfRule>
  </conditionalFormatting>
  <dataValidations count="5">
    <dataValidation type="list" allowBlank="1" showInputMessage="1" showErrorMessage="1" sqref="A1">
      <formula1>$E$33:$E$94</formula1>
    </dataValidation>
    <dataValidation type="list" allowBlank="1" showInputMessage="1" showErrorMessage="1" sqref="B14">
      <formula1>"NONE, YES 2 TO 4 YRS, YES 5 OR MORE YRS"</formula1>
    </dataValidation>
    <dataValidation type="list" allowBlank="1" showInputMessage="1" showErrorMessage="1" sqref="C3:C9">
      <formula1>"Y, N, N/A"</formula1>
    </dataValidation>
    <dataValidation type="list" allowBlank="1" showInputMessage="1" showErrorMessage="1" sqref="B13">
      <formula1>"NONE, YES 1 OR 2 YRS, YES 3 OR MORE YRS"</formula1>
    </dataValidation>
    <dataValidation allowBlank="1" showInputMessage="1" showErrorMessage="1" prompt="Enter:_x000a_ 0-100%, N/A, No Data, or Not Valid and Reliable_x000a_" sqref="B3:B11"/>
  </dataValidations>
  <hyperlinks>
    <hyperlink ref="A20" r:id="rId1" location="communities/pdc/documents/4603"/>
  </hyperlinks>
  <printOptions horizontalCentered="1" verticalCentered="1"/>
  <pageMargins left="0.25" right="0.25" top="0.25" bottom="0.25" header="0.3" footer="0.3"/>
  <pageSetup scale="40" fitToWidth="0" fitToHeight="0"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Results Matrix Part B</vt:lpstr>
      <vt:lpstr>Compliance Matrix Part B</vt:lpstr>
      <vt:lpstr>Sheet2</vt:lpstr>
      <vt:lpstr>Sheet3</vt:lpstr>
      <vt:lpstr>'Compliance Matrix Part B'!Print_Area</vt:lpstr>
      <vt:lpstr>'Results Matrix Part B'!Print_Area</vt:lpstr>
    </vt:vector>
  </TitlesOfParts>
  <Company>U.S. Department of Education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Jones, Al</dc:creator>
  <cp:lastModifiedBy>Rachel Wilkinson</cp:lastModifiedBy>
  <cp:lastPrinted>2015-03-04T19:42:18Z</cp:lastPrinted>
  <dcterms:created xsi:type="dcterms:W3CDTF">2013-01-30T13:47:39Z</dcterms:created>
  <dcterms:modified xsi:type="dcterms:W3CDTF">2015-06-30T22:04:04Z</dcterms:modified>
</cp:coreProperties>
</file>