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P:\Category Management\SWC's\SWC's\SWC569 - Commissary Items, Food &amp; Cakes\7-1-2021 to 6-30-2024\1. Contract Management folder\19) Catalogs\Current Catalogs\"/>
    </mc:Choice>
  </mc:AlternateContent>
  <xr:revisionPtr revIDLastSave="0" documentId="8_{D7190C68-E4A1-4A06-9D6F-BBACBC3C3F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Care and Misc." sheetId="1" r:id="rId1"/>
    <sheet name="Food" sheetId="2" r:id="rId2"/>
  </sheets>
  <definedNames>
    <definedName name="_xlnm._FilterDatabase" localSheetId="1" hidden="1">Food!$A$4:$H$212</definedName>
    <definedName name="_xlnm._FilterDatabase" localSheetId="0" hidden="1">'Personal Care and Misc.'!$A$4:$J$136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QKmfGXpSRh375vJFnqasRJK7kbQ=="/>
    </ext>
  </extLst>
</workbook>
</file>

<file path=xl/calcChain.xml><?xml version="1.0" encoding="utf-8"?>
<calcChain xmlns="http://schemas.openxmlformats.org/spreadsheetml/2006/main">
  <c r="D112" i="2" l="1"/>
  <c r="F112" i="2" s="1"/>
  <c r="D30" i="2" l="1"/>
  <c r="F30" i="2" s="1"/>
  <c r="D26" i="2"/>
  <c r="F26" i="2" s="1"/>
  <c r="D21" i="2"/>
  <c r="D29" i="2" l="1"/>
  <c r="F29" i="2" s="1"/>
  <c r="D28" i="2"/>
  <c r="F28" i="2" s="1"/>
  <c r="D27" i="2"/>
  <c r="F27" i="2" s="1"/>
  <c r="D25" i="2"/>
  <c r="F25" i="2" s="1"/>
  <c r="F27" i="1" l="1"/>
  <c r="D134" i="1"/>
  <c r="F134" i="1" s="1"/>
  <c r="D133" i="1"/>
  <c r="F133" i="1" s="1"/>
  <c r="D111" i="2" l="1"/>
  <c r="F111" i="2" s="1"/>
  <c r="C8" i="1"/>
  <c r="D8" i="1" s="1"/>
  <c r="C10" i="1"/>
  <c r="D10" i="1" s="1"/>
  <c r="D211" i="2"/>
  <c r="F211" i="2" s="1"/>
  <c r="D210" i="2"/>
  <c r="F210" i="2" s="1"/>
  <c r="D209" i="2"/>
  <c r="F209" i="2" s="1"/>
  <c r="D208" i="2"/>
  <c r="F208" i="2" s="1"/>
  <c r="D207" i="2"/>
  <c r="F207" i="2" s="1"/>
  <c r="D206" i="2"/>
  <c r="F206" i="2" s="1"/>
  <c r="D205" i="2"/>
  <c r="F205" i="2" s="1"/>
  <c r="D204" i="2"/>
  <c r="F204" i="2" s="1"/>
  <c r="D203" i="2"/>
  <c r="F203" i="2" s="1"/>
  <c r="D202" i="2"/>
  <c r="F202" i="2" s="1"/>
  <c r="D201" i="2"/>
  <c r="F201" i="2" s="1"/>
  <c r="D200" i="2"/>
  <c r="F200" i="2" s="1"/>
  <c r="D199" i="2"/>
  <c r="F199" i="2" s="1"/>
  <c r="D198" i="2"/>
  <c r="F198" i="2" s="1"/>
  <c r="D197" i="2"/>
  <c r="F197" i="2" s="1"/>
  <c r="D196" i="2"/>
  <c r="F196" i="2" s="1"/>
  <c r="D195" i="2"/>
  <c r="F195" i="2" s="1"/>
  <c r="D194" i="2"/>
  <c r="F194" i="2" s="1"/>
  <c r="D193" i="2"/>
  <c r="F193" i="2" s="1"/>
  <c r="D192" i="2"/>
  <c r="F192" i="2" s="1"/>
  <c r="D191" i="2"/>
  <c r="F191" i="2" s="1"/>
  <c r="D190" i="2"/>
  <c r="F190" i="2" s="1"/>
  <c r="D189" i="2"/>
  <c r="F189" i="2" s="1"/>
  <c r="D188" i="2"/>
  <c r="F188" i="2" s="1"/>
  <c r="D187" i="2"/>
  <c r="F187" i="2" s="1"/>
  <c r="D186" i="2"/>
  <c r="F186" i="2" s="1"/>
  <c r="D185" i="2"/>
  <c r="F185" i="2" s="1"/>
  <c r="D184" i="2"/>
  <c r="F184" i="2" s="1"/>
  <c r="D183" i="2"/>
  <c r="F183" i="2" s="1"/>
  <c r="D182" i="2"/>
  <c r="F182" i="2" s="1"/>
  <c r="D181" i="2"/>
  <c r="F181" i="2" s="1"/>
  <c r="D180" i="2"/>
  <c r="F180" i="2" s="1"/>
  <c r="D179" i="2"/>
  <c r="F179" i="2" s="1"/>
  <c r="D178" i="2"/>
  <c r="F178" i="2" s="1"/>
  <c r="D177" i="2"/>
  <c r="F177" i="2" s="1"/>
  <c r="D176" i="2"/>
  <c r="F176" i="2" s="1"/>
  <c r="D175" i="2"/>
  <c r="F175" i="2" s="1"/>
  <c r="D174" i="2"/>
  <c r="F174" i="2" s="1"/>
  <c r="D173" i="2"/>
  <c r="F173" i="2" s="1"/>
  <c r="D172" i="2"/>
  <c r="F172" i="2" s="1"/>
  <c r="D171" i="2"/>
  <c r="F171" i="2" s="1"/>
  <c r="D170" i="2"/>
  <c r="F170" i="2" s="1"/>
  <c r="D169" i="2"/>
  <c r="F169" i="2" s="1"/>
  <c r="D168" i="2"/>
  <c r="F168" i="2" s="1"/>
  <c r="D167" i="2"/>
  <c r="F167" i="2" s="1"/>
  <c r="D166" i="2"/>
  <c r="F166" i="2" s="1"/>
  <c r="D165" i="2"/>
  <c r="F165" i="2" s="1"/>
  <c r="D164" i="2"/>
  <c r="F164" i="2" s="1"/>
  <c r="D163" i="2"/>
  <c r="F163" i="2" s="1"/>
  <c r="D162" i="2"/>
  <c r="F162" i="2" s="1"/>
  <c r="D161" i="2"/>
  <c r="F161" i="2" s="1"/>
  <c r="D160" i="2"/>
  <c r="F160" i="2" s="1"/>
  <c r="D159" i="2"/>
  <c r="F159" i="2" s="1"/>
  <c r="D158" i="2"/>
  <c r="F158" i="2" s="1"/>
  <c r="D157" i="2"/>
  <c r="F157" i="2" s="1"/>
  <c r="D156" i="2"/>
  <c r="F156" i="2" s="1"/>
  <c r="D155" i="2"/>
  <c r="F155" i="2" s="1"/>
  <c r="D154" i="2"/>
  <c r="F154" i="2" s="1"/>
  <c r="D153" i="2"/>
  <c r="F153" i="2" s="1"/>
  <c r="D152" i="2"/>
  <c r="F152" i="2" s="1"/>
  <c r="D151" i="2"/>
  <c r="F151" i="2" s="1"/>
  <c r="D150" i="2"/>
  <c r="F150" i="2" s="1"/>
  <c r="D149" i="2"/>
  <c r="F149" i="2" s="1"/>
  <c r="D148" i="2"/>
  <c r="F148" i="2" s="1"/>
  <c r="D147" i="2"/>
  <c r="F147" i="2" s="1"/>
  <c r="D146" i="2"/>
  <c r="F146" i="2" s="1"/>
  <c r="D145" i="2"/>
  <c r="F145" i="2" s="1"/>
  <c r="D144" i="2"/>
  <c r="F144" i="2" s="1"/>
  <c r="D143" i="2"/>
  <c r="F143" i="2" s="1"/>
  <c r="D142" i="2"/>
  <c r="F142" i="2" s="1"/>
  <c r="D141" i="2"/>
  <c r="F141" i="2" s="1"/>
  <c r="D140" i="2"/>
  <c r="F140" i="2" s="1"/>
  <c r="D139" i="2"/>
  <c r="F139" i="2" s="1"/>
  <c r="D138" i="2"/>
  <c r="F138" i="2" s="1"/>
  <c r="D137" i="2"/>
  <c r="F137" i="2" s="1"/>
  <c r="D136" i="2"/>
  <c r="F136" i="2" s="1"/>
  <c r="D135" i="2"/>
  <c r="F135" i="2" s="1"/>
  <c r="D134" i="2"/>
  <c r="F134" i="2" s="1"/>
  <c r="D133" i="2"/>
  <c r="F133" i="2" s="1"/>
  <c r="D132" i="2"/>
  <c r="F132" i="2" s="1"/>
  <c r="D131" i="2"/>
  <c r="F131" i="2" s="1"/>
  <c r="D130" i="2"/>
  <c r="F130" i="2" s="1"/>
  <c r="D129" i="2"/>
  <c r="F129" i="2" s="1"/>
  <c r="D128" i="2"/>
  <c r="F128" i="2" s="1"/>
  <c r="D127" i="2"/>
  <c r="F127" i="2" s="1"/>
  <c r="D126" i="2"/>
  <c r="F126" i="2" s="1"/>
  <c r="D125" i="2"/>
  <c r="F125" i="2" s="1"/>
  <c r="D124" i="2"/>
  <c r="F124" i="2" s="1"/>
  <c r="D123" i="2"/>
  <c r="F123" i="2" s="1"/>
  <c r="D122" i="2"/>
  <c r="F122" i="2" s="1"/>
  <c r="D121" i="2"/>
  <c r="F121" i="2" s="1"/>
  <c r="D120" i="2"/>
  <c r="F120" i="2" s="1"/>
  <c r="D119" i="2"/>
  <c r="F119" i="2" s="1"/>
  <c r="D118" i="2"/>
  <c r="F118" i="2" s="1"/>
  <c r="D117" i="2"/>
  <c r="F117" i="2" s="1"/>
  <c r="D116" i="2"/>
  <c r="F116" i="2" s="1"/>
  <c r="D115" i="2"/>
  <c r="F115" i="2" s="1"/>
  <c r="D114" i="2"/>
  <c r="F114" i="2" s="1"/>
  <c r="D113" i="2"/>
  <c r="F113" i="2" s="1"/>
  <c r="D110" i="2"/>
  <c r="F110" i="2" s="1"/>
  <c r="D109" i="2"/>
  <c r="F109" i="2" s="1"/>
  <c r="D108" i="2"/>
  <c r="F108" i="2" s="1"/>
  <c r="D107" i="2"/>
  <c r="F107" i="2" s="1"/>
  <c r="D106" i="2"/>
  <c r="F106" i="2" s="1"/>
  <c r="D105" i="2"/>
  <c r="F105" i="2" s="1"/>
  <c r="D104" i="2"/>
  <c r="F104" i="2" s="1"/>
  <c r="D103" i="2"/>
  <c r="F103" i="2" s="1"/>
  <c r="D102" i="2"/>
  <c r="F102" i="2" s="1"/>
  <c r="D101" i="2"/>
  <c r="F101" i="2" s="1"/>
  <c r="D100" i="2"/>
  <c r="F100" i="2" s="1"/>
  <c r="D99" i="2"/>
  <c r="F99" i="2" s="1"/>
  <c r="D98" i="2"/>
  <c r="F98" i="2" s="1"/>
  <c r="D97" i="2"/>
  <c r="F97" i="2" s="1"/>
  <c r="D96" i="2"/>
  <c r="F96" i="2" s="1"/>
  <c r="D95" i="2"/>
  <c r="F95" i="2" s="1"/>
  <c r="D94" i="2"/>
  <c r="F94" i="2" s="1"/>
  <c r="D93" i="2"/>
  <c r="F93" i="2" s="1"/>
  <c r="D92" i="2"/>
  <c r="F92" i="2" s="1"/>
  <c r="D91" i="2"/>
  <c r="F91" i="2" s="1"/>
  <c r="D90" i="2"/>
  <c r="F90" i="2" s="1"/>
  <c r="D89" i="2"/>
  <c r="F89" i="2" s="1"/>
  <c r="D88" i="2"/>
  <c r="F88" i="2" s="1"/>
  <c r="D87" i="2"/>
  <c r="F87" i="2" s="1"/>
  <c r="D86" i="2"/>
  <c r="F86" i="2" s="1"/>
  <c r="D85" i="2"/>
  <c r="F85" i="2" s="1"/>
  <c r="D84" i="2"/>
  <c r="F84" i="2" s="1"/>
  <c r="D83" i="2"/>
  <c r="F83" i="2" s="1"/>
  <c r="D82" i="2"/>
  <c r="F82" i="2" s="1"/>
  <c r="D81" i="2"/>
  <c r="F81" i="2" s="1"/>
  <c r="D80" i="2"/>
  <c r="F80" i="2" s="1"/>
  <c r="D79" i="2"/>
  <c r="F79" i="2" s="1"/>
  <c r="D78" i="2"/>
  <c r="F78" i="2" s="1"/>
  <c r="D77" i="2"/>
  <c r="F77" i="2" s="1"/>
  <c r="D76" i="2"/>
  <c r="F76" i="2" s="1"/>
  <c r="D75" i="2"/>
  <c r="F75" i="2" s="1"/>
  <c r="D74" i="2"/>
  <c r="F74" i="2" s="1"/>
  <c r="D73" i="2"/>
  <c r="F73" i="2" s="1"/>
  <c r="D72" i="2"/>
  <c r="F72" i="2" s="1"/>
  <c r="D71" i="2"/>
  <c r="F71" i="2" s="1"/>
  <c r="D70" i="2"/>
  <c r="F70" i="2" s="1"/>
  <c r="D69" i="2"/>
  <c r="F69" i="2" s="1"/>
  <c r="D68" i="2"/>
  <c r="F68" i="2" s="1"/>
  <c r="D67" i="2"/>
  <c r="F67" i="2" s="1"/>
  <c r="D66" i="2"/>
  <c r="F66" i="2" s="1"/>
  <c r="D65" i="2"/>
  <c r="F65" i="2" s="1"/>
  <c r="D64" i="2"/>
  <c r="F64" i="2" s="1"/>
  <c r="D63" i="2"/>
  <c r="F63" i="2" s="1"/>
  <c r="D62" i="2"/>
  <c r="F62" i="2" s="1"/>
  <c r="D61" i="2"/>
  <c r="F61" i="2" s="1"/>
  <c r="D60" i="2"/>
  <c r="F60" i="2" s="1"/>
  <c r="D59" i="2"/>
  <c r="F59" i="2" s="1"/>
  <c r="D58" i="2"/>
  <c r="F58" i="2" s="1"/>
  <c r="D57" i="2"/>
  <c r="F57" i="2" s="1"/>
  <c r="D56" i="2"/>
  <c r="F56" i="2" s="1"/>
  <c r="D55" i="2"/>
  <c r="F55" i="2" s="1"/>
  <c r="D54" i="2"/>
  <c r="F54" i="2" s="1"/>
  <c r="D53" i="2"/>
  <c r="F53" i="2" s="1"/>
  <c r="D52" i="2"/>
  <c r="F52" i="2" s="1"/>
  <c r="D51" i="2"/>
  <c r="F51" i="2" s="1"/>
  <c r="D50" i="2"/>
  <c r="F50" i="2" s="1"/>
  <c r="D49" i="2"/>
  <c r="F49" i="2" s="1"/>
  <c r="D48" i="2"/>
  <c r="F48" i="2" s="1"/>
  <c r="D47" i="2"/>
  <c r="F47" i="2" s="1"/>
  <c r="D46" i="2"/>
  <c r="F46" i="2" s="1"/>
  <c r="D45" i="2"/>
  <c r="F45" i="2" s="1"/>
  <c r="D44" i="2"/>
  <c r="F44" i="2" s="1"/>
  <c r="D43" i="2"/>
  <c r="F43" i="2" s="1"/>
  <c r="D42" i="2"/>
  <c r="F42" i="2" s="1"/>
  <c r="D41" i="2"/>
  <c r="F41" i="2" s="1"/>
  <c r="D40" i="2"/>
  <c r="F40" i="2" s="1"/>
  <c r="D39" i="2"/>
  <c r="F39" i="2" s="1"/>
  <c r="D38" i="2"/>
  <c r="F38" i="2" s="1"/>
  <c r="D37" i="2"/>
  <c r="F37" i="2" s="1"/>
  <c r="D36" i="2"/>
  <c r="F36" i="2" s="1"/>
  <c r="D35" i="2"/>
  <c r="F35" i="2" s="1"/>
  <c r="D34" i="2"/>
  <c r="F34" i="2" s="1"/>
  <c r="D33" i="2"/>
  <c r="F33" i="2" s="1"/>
  <c r="D32" i="2"/>
  <c r="F32" i="2" s="1"/>
  <c r="D31" i="2"/>
  <c r="F31" i="2" s="1"/>
  <c r="D24" i="2"/>
  <c r="F24" i="2" s="1"/>
  <c r="D23" i="2"/>
  <c r="F23" i="2" s="1"/>
  <c r="D22" i="2"/>
  <c r="F22" i="2" s="1"/>
  <c r="F21" i="2"/>
  <c r="D20" i="2"/>
  <c r="F20" i="2" s="1"/>
  <c r="D19" i="2"/>
  <c r="F19" i="2" s="1"/>
  <c r="D18" i="2"/>
  <c r="F18" i="2" s="1"/>
  <c r="D17" i="2"/>
  <c r="F17" i="2" s="1"/>
  <c r="D16" i="2"/>
  <c r="F16" i="2" s="1"/>
  <c r="D15" i="2"/>
  <c r="F15" i="2" s="1"/>
  <c r="D14" i="2"/>
  <c r="F14" i="2" s="1"/>
  <c r="D13" i="2"/>
  <c r="F13" i="2" s="1"/>
  <c r="D12" i="2"/>
  <c r="F12" i="2" s="1"/>
  <c r="D11" i="2"/>
  <c r="F11" i="2" s="1"/>
  <c r="D10" i="2"/>
  <c r="F10" i="2" s="1"/>
  <c r="D9" i="2"/>
  <c r="F9" i="2" s="1"/>
  <c r="D8" i="2"/>
  <c r="F8" i="2" s="1"/>
  <c r="D7" i="2"/>
  <c r="F7" i="2" s="1"/>
  <c r="D6" i="2"/>
  <c r="F6" i="2" s="1"/>
  <c r="D5" i="2"/>
  <c r="F5" i="2" s="1"/>
  <c r="F139" i="1"/>
  <c r="F138" i="1"/>
  <c r="F137" i="1"/>
  <c r="F136" i="1"/>
  <c r="F135" i="1"/>
  <c r="D132" i="1"/>
  <c r="F132" i="1" s="1"/>
  <c r="C131" i="1"/>
  <c r="D131" i="1" s="1"/>
  <c r="F131" i="1" s="1"/>
  <c r="C130" i="1"/>
  <c r="D130" i="1" s="1"/>
  <c r="F130" i="1" s="1"/>
  <c r="D129" i="1"/>
  <c r="F129" i="1" s="1"/>
  <c r="C128" i="1"/>
  <c r="D128" i="1" s="1"/>
  <c r="F128" i="1" s="1"/>
  <c r="C127" i="1"/>
  <c r="D127" i="1" s="1"/>
  <c r="F127" i="1" s="1"/>
  <c r="D126" i="1"/>
  <c r="F126" i="1" s="1"/>
  <c r="D125" i="1"/>
  <c r="F125" i="1" s="1"/>
  <c r="C124" i="1"/>
  <c r="D124" i="1" s="1"/>
  <c r="F124" i="1" s="1"/>
  <c r="D123" i="1"/>
  <c r="F123" i="1" s="1"/>
  <c r="D122" i="1"/>
  <c r="F122" i="1" s="1"/>
  <c r="D121" i="1"/>
  <c r="F121" i="1" s="1"/>
  <c r="D120" i="1"/>
  <c r="F120" i="1" s="1"/>
  <c r="D119" i="1"/>
  <c r="F119" i="1" s="1"/>
  <c r="D118" i="1"/>
  <c r="F118" i="1" s="1"/>
  <c r="D117" i="1"/>
  <c r="F117" i="1" s="1"/>
  <c r="D116" i="1"/>
  <c r="F116" i="1" s="1"/>
  <c r="D115" i="1"/>
  <c r="F115" i="1" s="1"/>
  <c r="C114" i="1"/>
  <c r="D114" i="1" s="1"/>
  <c r="F114" i="1" s="1"/>
  <c r="D113" i="1"/>
  <c r="F113" i="1" s="1"/>
  <c r="D112" i="1"/>
  <c r="F112" i="1" s="1"/>
  <c r="C111" i="1"/>
  <c r="D111" i="1" s="1"/>
  <c r="F111" i="1" s="1"/>
  <c r="D110" i="1"/>
  <c r="F110" i="1" s="1"/>
  <c r="D109" i="1"/>
  <c r="F109" i="1" s="1"/>
  <c r="D108" i="1"/>
  <c r="F108" i="1" s="1"/>
  <c r="D107" i="1"/>
  <c r="F107" i="1" s="1"/>
  <c r="D106" i="1"/>
  <c r="F106" i="1" s="1"/>
  <c r="D105" i="1"/>
  <c r="F105" i="1" s="1"/>
  <c r="D104" i="1"/>
  <c r="F104" i="1" s="1"/>
  <c r="D103" i="1"/>
  <c r="F103" i="1" s="1"/>
  <c r="C102" i="1"/>
  <c r="D102" i="1" s="1"/>
  <c r="F102" i="1" s="1"/>
  <c r="D101" i="1"/>
  <c r="F101" i="1" s="1"/>
  <c r="D100" i="1"/>
  <c r="F100" i="1" s="1"/>
  <c r="D99" i="1"/>
  <c r="F99" i="1" s="1"/>
  <c r="D98" i="1"/>
  <c r="F98" i="1" s="1"/>
  <c r="D97" i="1"/>
  <c r="F97" i="1" s="1"/>
  <c r="D96" i="1"/>
  <c r="F96" i="1" s="1"/>
  <c r="D95" i="1"/>
  <c r="F95" i="1" s="1"/>
  <c r="D94" i="1"/>
  <c r="F94" i="1" s="1"/>
  <c r="D93" i="1"/>
  <c r="F93" i="1" s="1"/>
  <c r="D91" i="1"/>
  <c r="F91" i="1" s="1"/>
  <c r="C90" i="1"/>
  <c r="D90" i="1" s="1"/>
  <c r="F90" i="1" s="1"/>
  <c r="D89" i="1"/>
  <c r="F89" i="1" s="1"/>
  <c r="C88" i="1"/>
  <c r="D88" i="1" s="1"/>
  <c r="F88" i="1" s="1"/>
  <c r="D87" i="1"/>
  <c r="F87" i="1" s="1"/>
  <c r="F86" i="1"/>
  <c r="C86" i="1"/>
  <c r="D86" i="1" s="1"/>
  <c r="C85" i="1"/>
  <c r="D85" i="1" s="1"/>
  <c r="F85" i="1" s="1"/>
  <c r="C84" i="1"/>
  <c r="D84" i="1" s="1"/>
  <c r="F84" i="1" s="1"/>
  <c r="C83" i="1"/>
  <c r="D83" i="1" s="1"/>
  <c r="F83" i="1" s="1"/>
  <c r="C82" i="1"/>
  <c r="D82" i="1" s="1"/>
  <c r="F82" i="1" s="1"/>
  <c r="C81" i="1"/>
  <c r="D81" i="1" s="1"/>
  <c r="F81" i="1" s="1"/>
  <c r="F80" i="1"/>
  <c r="C80" i="1"/>
  <c r="D80" i="1" s="1"/>
  <c r="D79" i="1"/>
  <c r="F79" i="1" s="1"/>
  <c r="D78" i="1"/>
  <c r="F78" i="1" s="1"/>
  <c r="D77" i="1"/>
  <c r="F77" i="1" s="1"/>
  <c r="D76" i="1"/>
  <c r="F76" i="1" s="1"/>
  <c r="D75" i="1"/>
  <c r="F75" i="1" s="1"/>
  <c r="D74" i="1"/>
  <c r="F74" i="1" s="1"/>
  <c r="D73" i="1"/>
  <c r="F73" i="1" s="1"/>
  <c r="D72" i="1"/>
  <c r="F72" i="1" s="1"/>
  <c r="D71" i="1"/>
  <c r="F71" i="1" s="1"/>
  <c r="D70" i="1"/>
  <c r="F70" i="1" s="1"/>
  <c r="D69" i="1"/>
  <c r="F69" i="1" s="1"/>
  <c r="D68" i="1"/>
  <c r="F68" i="1" s="1"/>
  <c r="C67" i="1"/>
  <c r="D67" i="1" s="1"/>
  <c r="F67" i="1" s="1"/>
  <c r="D66" i="1"/>
  <c r="F66" i="1" s="1"/>
  <c r="D65" i="1"/>
  <c r="F65" i="1" s="1"/>
  <c r="C64" i="1"/>
  <c r="D64" i="1" s="1"/>
  <c r="F64" i="1" s="1"/>
  <c r="D63" i="1"/>
  <c r="F63" i="1" s="1"/>
  <c r="D62" i="1"/>
  <c r="F62" i="1" s="1"/>
  <c r="D61" i="1"/>
  <c r="F61" i="1" s="1"/>
  <c r="C60" i="1"/>
  <c r="D60" i="1" s="1"/>
  <c r="F60" i="1" s="1"/>
  <c r="D59" i="1"/>
  <c r="F59" i="1" s="1"/>
  <c r="C59" i="1"/>
  <c r="F58" i="1"/>
  <c r="C58" i="1"/>
  <c r="D58" i="1" s="1"/>
  <c r="D57" i="1"/>
  <c r="F57" i="1" s="1"/>
  <c r="D56" i="1"/>
  <c r="F56" i="1" s="1"/>
  <c r="C55" i="1"/>
  <c r="D55" i="1" s="1"/>
  <c r="F55" i="1" s="1"/>
  <c r="D54" i="1"/>
  <c r="F54" i="1" s="1"/>
  <c r="D53" i="1"/>
  <c r="F53" i="1" s="1"/>
  <c r="D52" i="1"/>
  <c r="F52" i="1" s="1"/>
  <c r="D51" i="1"/>
  <c r="F51" i="1" s="1"/>
  <c r="D50" i="1"/>
  <c r="F50" i="1" s="1"/>
  <c r="D49" i="1"/>
  <c r="F49" i="1" s="1"/>
  <c r="F48" i="1"/>
  <c r="C48" i="1"/>
  <c r="D48" i="1" s="1"/>
  <c r="D47" i="1"/>
  <c r="F47" i="1" s="1"/>
  <c r="D46" i="1"/>
  <c r="F46" i="1" s="1"/>
  <c r="D45" i="1"/>
  <c r="F45" i="1" s="1"/>
  <c r="F44" i="1"/>
  <c r="D44" i="1"/>
  <c r="D43" i="1"/>
  <c r="F43" i="1" s="1"/>
  <c r="D42" i="1"/>
  <c r="F42" i="1" s="1"/>
  <c r="D41" i="1"/>
  <c r="F41" i="1" s="1"/>
  <c r="D40" i="1"/>
  <c r="F40" i="1" s="1"/>
  <c r="D39" i="1"/>
  <c r="F39" i="1" s="1"/>
  <c r="F38" i="1"/>
  <c r="C38" i="1"/>
  <c r="D38" i="1" s="1"/>
  <c r="C37" i="1"/>
  <c r="D37" i="1" s="1"/>
  <c r="F37" i="1" s="1"/>
  <c r="D36" i="1"/>
  <c r="F36" i="1" s="1"/>
  <c r="D35" i="1"/>
  <c r="F35" i="1" s="1"/>
  <c r="D34" i="1"/>
  <c r="F34" i="1" s="1"/>
  <c r="D33" i="1"/>
  <c r="F33" i="1" s="1"/>
  <c r="D32" i="1"/>
  <c r="F32" i="1" s="1"/>
  <c r="D31" i="1"/>
  <c r="F31" i="1" s="1"/>
  <c r="D30" i="1"/>
  <c r="F30" i="1" s="1"/>
  <c r="D29" i="1"/>
  <c r="F29" i="1" s="1"/>
  <c r="D28" i="1"/>
  <c r="F28" i="1" s="1"/>
  <c r="D26" i="1"/>
  <c r="F26" i="1" s="1"/>
  <c r="C25" i="1"/>
  <c r="D25" i="1" s="1"/>
  <c r="F25" i="1" s="1"/>
  <c r="D24" i="1"/>
  <c r="F24" i="1" s="1"/>
  <c r="D23" i="1"/>
  <c r="F23" i="1" s="1"/>
  <c r="D22" i="1"/>
  <c r="F22" i="1" s="1"/>
  <c r="D21" i="1"/>
  <c r="F21" i="1" s="1"/>
  <c r="C19" i="1"/>
  <c r="D19" i="1" s="1"/>
  <c r="F19" i="1" s="1"/>
  <c r="D18" i="1"/>
  <c r="F18" i="1" s="1"/>
  <c r="D17" i="1"/>
  <c r="F17" i="1" s="1"/>
  <c r="D16" i="1"/>
  <c r="F16" i="1" s="1"/>
  <c r="D15" i="1"/>
  <c r="F15" i="1" s="1"/>
  <c r="C14" i="1"/>
  <c r="D14" i="1" s="1"/>
  <c r="F14" i="1" s="1"/>
  <c r="D13" i="1"/>
  <c r="F13" i="1" s="1"/>
  <c r="F11" i="1"/>
  <c r="C11" i="1"/>
  <c r="D11" i="1" s="1"/>
  <c r="F10" i="1"/>
  <c r="F9" i="1"/>
  <c r="F8" i="1"/>
  <c r="D6" i="1"/>
  <c r="F6" i="1" s="1"/>
  <c r="D5" i="1"/>
  <c r="F5" i="1" s="1"/>
  <c r="D9" i="1" l="1"/>
</calcChain>
</file>

<file path=xl/sharedStrings.xml><?xml version="1.0" encoding="utf-8"?>
<sst xmlns="http://schemas.openxmlformats.org/spreadsheetml/2006/main" count="784" uniqueCount="494">
  <si>
    <t>Contract Number</t>
  </si>
  <si>
    <t>SWC569 Commissary Items - Bid Event 32110-10614</t>
  </si>
  <si>
    <t>Vendor Name</t>
  </si>
  <si>
    <t>Kimble's Food by Design</t>
  </si>
  <si>
    <t>Edison Vendor Number</t>
  </si>
  <si>
    <t>0000222458</t>
  </si>
  <si>
    <t>Product</t>
  </si>
  <si>
    <t>Product #</t>
  </si>
  <si>
    <t>Original Case Price</t>
  </si>
  <si>
    <t>Price with 15% Discount</t>
  </si>
  <si>
    <t>UOM</t>
  </si>
  <si>
    <t>Price Per Unit</t>
  </si>
  <si>
    <t>Pack Size</t>
  </si>
  <si>
    <t>Item ID #</t>
  </si>
  <si>
    <t>Suave 12 oz Body Wash</t>
  </si>
  <si>
    <t>12 oz</t>
  </si>
  <si>
    <t>Shampoo, Shave Gel, Body Wash</t>
  </si>
  <si>
    <t>4 oz</t>
  </si>
  <si>
    <t>Rinse-free Shampoo and Body Bath</t>
  </si>
  <si>
    <t>with 2 oz Dispensing Cap</t>
  </si>
  <si>
    <t>2 oz</t>
  </si>
  <si>
    <t>with 4 oz Twist Cap</t>
  </si>
  <si>
    <t>with 8 oz Dispensing Cap</t>
  </si>
  <si>
    <t>8 oz</t>
  </si>
  <si>
    <t>with 16 oz Dispensing Cap</t>
  </si>
  <si>
    <t>16 oz</t>
  </si>
  <si>
    <t>Shampoo and Body Bath</t>
  </si>
  <si>
    <t>2 oz Dispensing Cap</t>
  </si>
  <si>
    <t>16 oz Dispensing Cap</t>
  </si>
  <si>
    <t>8 oz Dispensing Cap</t>
  </si>
  <si>
    <t>4 oz Twist Cap</t>
  </si>
  <si>
    <t>Easy Pour Gallon</t>
  </si>
  <si>
    <t>Gallon</t>
  </si>
  <si>
    <t>.35 oz Shampoo &amp; Body Bath</t>
  </si>
  <si>
    <t>.35 oz</t>
  </si>
  <si>
    <t>.25 oz Shampoo w/ Conditioner</t>
  </si>
  <si>
    <t>.25 oz</t>
  </si>
  <si>
    <t>Economy Bath &amp; Body Soap</t>
  </si>
  <si>
    <t>Individually Wrapped (31.9 lbs.)</t>
  </si>
  <si>
    <t>.75 oz</t>
  </si>
  <si>
    <t>Unwrapped Bulk (18.2 lbs.)</t>
  </si>
  <si>
    <t>3 oz</t>
  </si>
  <si>
    <t>Individually Wrapped (49.3 lbs.)</t>
  </si>
  <si>
    <t>Individually Wrapped (17.7 lbs.)</t>
  </si>
  <si>
    <t>.5 oz</t>
  </si>
  <si>
    <t>Individually Wrapped (31.7 lbs.)</t>
  </si>
  <si>
    <t>1 oz</t>
  </si>
  <si>
    <t>Irish Spring (3 bars)</t>
  </si>
  <si>
    <t xml:space="preserve">3.2 oz </t>
  </si>
  <si>
    <t>Ivory Soap</t>
  </si>
  <si>
    <t>3.1 oz</t>
  </si>
  <si>
    <t>Ambi Complexion Bar</t>
  </si>
  <si>
    <t>3.5 oz</t>
  </si>
  <si>
    <t>Dial Soap</t>
  </si>
  <si>
    <t>Dove Soap</t>
  </si>
  <si>
    <t>3.15 oz</t>
  </si>
  <si>
    <t>Soap Dish</t>
  </si>
  <si>
    <t>12 ct cs</t>
  </si>
  <si>
    <t>Surf Laundry Detergent (2oz box)</t>
  </si>
  <si>
    <t>VO5 Shampoo</t>
  </si>
  <si>
    <t>12.5 oz</t>
  </si>
  <si>
    <t>VO5 Conditioner</t>
  </si>
  <si>
    <t>Suave Conditioner</t>
  </si>
  <si>
    <t>Suave Shampoo</t>
  </si>
  <si>
    <t xml:space="preserve">Dandruff Shampoo </t>
  </si>
  <si>
    <t>13.5 oz</t>
  </si>
  <si>
    <t>Sportin' Waves Pomade</t>
  </si>
  <si>
    <t>Blue Magic Hair Dressing</t>
  </si>
  <si>
    <t>Dep Styling Gel</t>
  </si>
  <si>
    <t>Cocoa Butter Stick</t>
  </si>
  <si>
    <t>tube stick</t>
  </si>
  <si>
    <t>Lusti Pomade Hair Grease</t>
  </si>
  <si>
    <t>Lusti Hair Food</t>
  </si>
  <si>
    <t>Palm Brush Plastic</t>
  </si>
  <si>
    <t>Wide Mini Pic</t>
  </si>
  <si>
    <t>576 ct cs</t>
  </si>
  <si>
    <t>Handle Comb 6.5"</t>
  </si>
  <si>
    <t>720 ct cs</t>
  </si>
  <si>
    <t>Handle Comb 8 5/8"</t>
  </si>
  <si>
    <t>432 ct cs</t>
  </si>
  <si>
    <t>Block Style Hair Brush</t>
  </si>
  <si>
    <t>288 ct cs</t>
  </si>
  <si>
    <t>Hair Brush, Ivory</t>
  </si>
  <si>
    <t xml:space="preserve">Hair Brush, Vent </t>
  </si>
  <si>
    <t>Comb 5"</t>
  </si>
  <si>
    <t>2160 ct cs</t>
  </si>
  <si>
    <t>Comb 5" separated by bags of 144</t>
  </si>
  <si>
    <t>Comb 7"</t>
  </si>
  <si>
    <t>1440 ct cs</t>
  </si>
  <si>
    <t>Comb, Afro 9 1/4 in</t>
  </si>
  <si>
    <t>Emery Board</t>
  </si>
  <si>
    <t>3456 ct cs</t>
  </si>
  <si>
    <t>Suave Advanced Therapy</t>
  </si>
  <si>
    <t>10 oz</t>
  </si>
  <si>
    <t>Suave Cocoa Butter Lotion</t>
  </si>
  <si>
    <t>Hand&amp;Body Lotion 2 oz</t>
  </si>
  <si>
    <t>Hand&amp;Body Lotion 4 oz</t>
  </si>
  <si>
    <t xml:space="preserve">Fingernail Clipper </t>
  </si>
  <si>
    <t>Blistex Lip Ointment</t>
  </si>
  <si>
    <t>.21 oz</t>
  </si>
  <si>
    <t>Talc-Free Baby Powder 2 oz</t>
  </si>
  <si>
    <t>Talc-Free Baby Powder 4oz</t>
  </si>
  <si>
    <t>Talc-Free Baby Powder 6.5 oz</t>
  </si>
  <si>
    <t>6.5 oz</t>
  </si>
  <si>
    <t>Talc-Free Baby Powder 14 oz</t>
  </si>
  <si>
    <t>14 oz</t>
  </si>
  <si>
    <t>Baby Oil 8 oz</t>
  </si>
  <si>
    <t>Baby Oil 4 oz</t>
  </si>
  <si>
    <t>Mennon Speed Stick 2 oz</t>
  </si>
  <si>
    <t>Mennon Speed Stick - Sport 3 oz</t>
  </si>
  <si>
    <t>Lady Speed Stick</t>
  </si>
  <si>
    <t>1.4 oz</t>
  </si>
  <si>
    <t>Sure Deodorant</t>
  </si>
  <si>
    <t>1.7 oz</t>
  </si>
  <si>
    <t xml:space="preserve">Degree Deodorant </t>
  </si>
  <si>
    <t>Clear Stick Deodorant 1.6 oz</t>
  </si>
  <si>
    <t>1.6 oz</t>
  </si>
  <si>
    <t>Clear Stick Deodorant .5 oz</t>
  </si>
  <si>
    <t>Gel Deodorant Packet .1 oz</t>
  </si>
  <si>
    <t>.1 oz</t>
  </si>
  <si>
    <t xml:space="preserve">Roll-on Antiperspirant 1.5 oz </t>
  </si>
  <si>
    <t>1.5 oz</t>
  </si>
  <si>
    <t>Roll-on Antiperspirant 1.5 oz clear bottle</t>
  </si>
  <si>
    <t>Roll-on Unscented Antiperspirant 2 oz</t>
  </si>
  <si>
    <t>Maxi Pads (16 ct packs)</t>
  </si>
  <si>
    <t>24  ct pack</t>
  </si>
  <si>
    <t>Super Long Maxi Pads (individual)</t>
  </si>
  <si>
    <t>each</t>
  </si>
  <si>
    <t>Tampons</t>
  </si>
  <si>
    <t>Cotton Swabs</t>
  </si>
  <si>
    <t>250 ct pk</t>
  </si>
  <si>
    <t>Disposable Douche</t>
  </si>
  <si>
    <t>24 ct cs</t>
  </si>
  <si>
    <t>Crest Toothpaste</t>
  </si>
  <si>
    <t>4.6 oz</t>
  </si>
  <si>
    <t>Close Up Toothpaste</t>
  </si>
  <si>
    <t>Ultra Brite Whitening Toothpaste</t>
  </si>
  <si>
    <t>6 oz</t>
  </si>
  <si>
    <t>Freshmint Denture Adhesive</t>
  </si>
  <si>
    <t>2.4 oz</t>
  </si>
  <si>
    <t>Mouth Rinse Large</t>
  </si>
  <si>
    <t>Mouth Rinse Small</t>
  </si>
  <si>
    <t>Economy Toothpaste</t>
  </si>
  <si>
    <t>4.75 oz Boxed Fluoride Toothpaste</t>
  </si>
  <si>
    <t>4.75 oz</t>
  </si>
  <si>
    <t xml:space="preserve"> 1.5 oz Gel Toothpaste</t>
  </si>
  <si>
    <t>.85 oz Fluoride Toothpaste</t>
  </si>
  <si>
    <t>.85 oz</t>
  </si>
  <si>
    <t>.6 oz Gel Toothpaste</t>
  </si>
  <si>
    <t>.6 oz</t>
  </si>
  <si>
    <t>.6 oz Fluroide Toothpaste</t>
  </si>
  <si>
    <t>.85 oz Gel Toothpaste</t>
  </si>
  <si>
    <t>Security Toothbrush</t>
  </si>
  <si>
    <t>Tuft Toothbrush - orange</t>
  </si>
  <si>
    <t>Tuft Toothbrush - ivory</t>
  </si>
  <si>
    <t>39 Tuft Toothbrush - ivory</t>
  </si>
  <si>
    <t>Toothbrush Holder</t>
  </si>
  <si>
    <t>Standard Single-Edge Razor</t>
  </si>
  <si>
    <t>2000 ct cs</t>
  </si>
  <si>
    <t>Standard Twin-Blade Razor</t>
  </si>
  <si>
    <t>Premium Twin-Blade Razor</t>
  </si>
  <si>
    <t>Security Shield Single Edge Razor</t>
  </si>
  <si>
    <t>Shave Cream .25 oz</t>
  </si>
  <si>
    <t>Shave Cream .125 oz</t>
  </si>
  <si>
    <t>.125 oz</t>
  </si>
  <si>
    <t>Shave Cream 3 oz</t>
  </si>
  <si>
    <t>After Shave Lotion</t>
  </si>
  <si>
    <t>Shave Gel 3 oz</t>
  </si>
  <si>
    <t>Shave Gel .85 oz</t>
  </si>
  <si>
    <t>9x12 Yellow Envelopes (no clasps)</t>
  </si>
  <si>
    <t>250 ct cs</t>
  </si>
  <si>
    <t>Plain White Envelopes</t>
  </si>
  <si>
    <t>500 ct cs</t>
  </si>
  <si>
    <t>Advil (200mg) 2 pack</t>
  </si>
  <si>
    <t>2 ct packs</t>
  </si>
  <si>
    <t>Alka-Seltzer 2 ct pack</t>
  </si>
  <si>
    <t>Halls Cherry Cough Drops</t>
  </si>
  <si>
    <t>9 ct pack</t>
  </si>
  <si>
    <t>Roll Tums</t>
  </si>
  <si>
    <t>12 ct pack</t>
  </si>
  <si>
    <t>Alka-Seltzer Plus Cold Relief 2 pack</t>
  </si>
  <si>
    <t>Ibuprofen (200mg 100ct)</t>
  </si>
  <si>
    <t>100ct bottle</t>
  </si>
  <si>
    <t>Aspirin (325mg 100ct)</t>
  </si>
  <si>
    <t>Acetaminophen (325mg 100 ct)</t>
  </si>
  <si>
    <t>Naproxen (220mg 50ct)</t>
  </si>
  <si>
    <t>50ct bottle</t>
  </si>
  <si>
    <t>Muscle Rub (3oz)</t>
  </si>
  <si>
    <t>Muscle Rub (1.25oz)</t>
  </si>
  <si>
    <t>1.25oz</t>
  </si>
  <si>
    <t>Triple Antibiotic Oinment (1oz)</t>
  </si>
  <si>
    <t>1oz</t>
  </si>
  <si>
    <t>Laxative (5mg 25ct)</t>
  </si>
  <si>
    <t>25ct bottle</t>
  </si>
  <si>
    <t>Band-Aids</t>
  </si>
  <si>
    <t>individual</t>
  </si>
  <si>
    <t>Plastic Bowl with Lid</t>
  </si>
  <si>
    <t>7"</t>
  </si>
  <si>
    <t>Plastic Cup with Lid</t>
  </si>
  <si>
    <t>22 oz</t>
  </si>
  <si>
    <r>
      <rPr>
        <b/>
        <sz val="12"/>
        <color theme="1"/>
        <rFont val="Calibri"/>
        <family val="2"/>
      </rPr>
      <t>High Security Kit</t>
    </r>
    <r>
      <rPr>
        <sz val="12"/>
        <color theme="1"/>
        <rFont val="Calibri"/>
        <family val="2"/>
      </rPr>
      <t xml:space="preserve"> - 4 clear bottles shampoo, shave lotion, and body wash 4 oz, 1 clear tube toothpast 4.6oz, 1 clear deodorant 1.6oz, 5 short handle razors, 1 short handle toothbrush, 1 comb</t>
    </r>
  </si>
  <si>
    <t>Kit</t>
  </si>
  <si>
    <t>N/A</t>
  </si>
  <si>
    <r>
      <rPr>
        <b/>
        <sz val="12"/>
        <color theme="1"/>
        <rFont val="Calibri"/>
        <family val="2"/>
      </rPr>
      <t>Hygiene Kit</t>
    </r>
    <r>
      <rPr>
        <sz val="12"/>
        <color theme="1"/>
        <rFont val="Calibri"/>
        <family val="2"/>
      </rPr>
      <t xml:space="preserve"> - 5" comb, Toothbrush (full-size), 1.5 oz Roll On Deodorant, 2 ct 4 oz Shampoo and Body Bath, 4 Single-Edge Face Razors, 2 3oz wrapped soaps, 4.75oz Boxed Fluoride Toothpaste, 1 3oz Brushless Shaving Cream</t>
    </r>
  </si>
  <si>
    <r>
      <rPr>
        <b/>
        <sz val="12"/>
        <color rgb="FF222222"/>
        <rFont val="Calibri"/>
        <family val="2"/>
      </rPr>
      <t xml:space="preserve">Personal Care 1 </t>
    </r>
    <r>
      <rPr>
        <sz val="12"/>
        <color rgb="FF222222"/>
        <rFont val="Calibri"/>
        <family val="2"/>
      </rPr>
      <t xml:space="preserve">- </t>
    </r>
    <r>
      <rPr>
        <b/>
        <sz val="12"/>
        <color rgb="FF222222"/>
        <rFont val="Calibri"/>
        <family val="2"/>
      </rPr>
      <t xml:space="preserve">Security Products Hygiene </t>
    </r>
    <r>
      <rPr>
        <sz val="12"/>
        <color rgb="FF222222"/>
        <rFont val="Calibri"/>
        <family val="2"/>
      </rPr>
      <t>- 4oz bodywash(1) , 4 oz 3-1 soap shampoo and shaving cream (1), 4.6oz toothpaste/gel (1), 1.5oz deodorant (1), thumbsize security toothbrush (1), standard single blade razor (1)</t>
    </r>
  </si>
  <si>
    <t>TBD</t>
  </si>
  <si>
    <r>
      <rPr>
        <b/>
        <sz val="12"/>
        <color theme="1"/>
        <rFont val="Calibri"/>
        <family val="2"/>
      </rPr>
      <t xml:space="preserve">Personal Care 2 - Male Hygiene Kit </t>
    </r>
    <r>
      <rPr>
        <sz val="12"/>
        <color theme="1"/>
        <rFont val="Calibri"/>
        <family val="2"/>
      </rPr>
      <t>- 4.6oz toothpaste (1), 4oz shampoo (2), 4oz shaving cream (2), 3oz soap (2), standard razor single blade (4), 1.5oz deodorant (1), thumbsize toothbrush, 1 5" comb (1)</t>
    </r>
  </si>
  <si>
    <r>
      <rPr>
        <b/>
        <sz val="12"/>
        <color theme="1"/>
        <rFont val="Calibri"/>
        <family val="2"/>
      </rPr>
      <t xml:space="preserve">Personal Care 3 - Female Hygiene Kit - </t>
    </r>
    <r>
      <rPr>
        <sz val="12"/>
        <color theme="1"/>
        <rFont val="Calibri"/>
        <family val="2"/>
      </rPr>
      <t>4.6oz toothpaste (1), 4oz shampoo (2), 1.5oz deodorant (1), 3oz soap (2), standard razor single blade (2), thumbsize toothbrush (1), 1 5" comb (1)</t>
    </r>
  </si>
  <si>
    <t>Individual Grape Drink Mix</t>
  </si>
  <si>
    <t>8.5 oz</t>
  </si>
  <si>
    <t>Individual Lemon Drink Mix</t>
  </si>
  <si>
    <t>Individual Orange Drink Mix</t>
  </si>
  <si>
    <t>Individual Fruit Punch Drink Mix</t>
  </si>
  <si>
    <t>Individual Black Cherry Drink Mix</t>
  </si>
  <si>
    <t>Wyler's Fruity Red Punch</t>
  </si>
  <si>
    <t>8/.75 oz</t>
  </si>
  <si>
    <t>Wyler's Light Island Green Tropical Ocean</t>
  </si>
  <si>
    <t>Wyler's Light Island Purple Berry Wave</t>
  </si>
  <si>
    <t>Wyler's Light Island Outrageous Orange</t>
  </si>
  <si>
    <t>Wyler's Light Island Blue Ocean Breeze</t>
  </si>
  <si>
    <t>Wylers Lemon Berry Squeeze</t>
  </si>
  <si>
    <t>Gatorade Assorded 2.5 Gal Pouch</t>
  </si>
  <si>
    <t>21 oz</t>
  </si>
  <si>
    <t>Daylight Powdered Milk</t>
  </si>
  <si>
    <t>5 oz</t>
  </si>
  <si>
    <t>Bostons Best French Vanilla Coffee</t>
  </si>
  <si>
    <t>Kimble's Coffee</t>
  </si>
  <si>
    <t>1.2 oz</t>
  </si>
  <si>
    <t>Mt. Top Freeze Dried Coffee</t>
  </si>
  <si>
    <t xml:space="preserve">3 oz </t>
  </si>
  <si>
    <t>8 oz.</t>
  </si>
  <si>
    <t>Taster's Choice Hazelnut</t>
  </si>
  <si>
    <t>16/0.1 oz</t>
  </si>
  <si>
    <t>Taster's Choice Singles</t>
  </si>
  <si>
    <t>.052 oz</t>
  </si>
  <si>
    <t>Daylight 100% Columbian Coffee</t>
  </si>
  <si>
    <t>Swiss Miss</t>
  </si>
  <si>
    <t>White Cheddar Popcorn</t>
  </si>
  <si>
    <t>Caramel Crunch n Munch</t>
  </si>
  <si>
    <t>POPZ Popcorn</t>
  </si>
  <si>
    <t>2.9 oz</t>
  </si>
  <si>
    <t>Snack Crackers</t>
  </si>
  <si>
    <t>13.7 oz</t>
  </si>
  <si>
    <t>Hot Pork Skins 4 oz. bag</t>
  </si>
  <si>
    <t>1.75 oz</t>
  </si>
  <si>
    <t>BBQ Pork Skins 4 oz. bag</t>
  </si>
  <si>
    <t>Captain Wafers Grilled Cheese</t>
  </si>
  <si>
    <t>Ind Pack</t>
  </si>
  <si>
    <t>Toast Chee Crackers</t>
  </si>
  <si>
    <t>Cheese on Wheat Crackers</t>
  </si>
  <si>
    <t>1.38 oz</t>
  </si>
  <si>
    <t>Spicy Cheddar Crackers</t>
  </si>
  <si>
    <t>1.41 oz</t>
  </si>
  <si>
    <t>Nekot Cookies</t>
  </si>
  <si>
    <t>Nekot Vanilla Cream Cookies</t>
  </si>
  <si>
    <t>1.69 oz</t>
  </si>
  <si>
    <t>Voodoo Chips LSS</t>
  </si>
  <si>
    <t>Hot Sauce Chips</t>
  </si>
  <si>
    <t>1 oz.</t>
  </si>
  <si>
    <t>Jalanepo Cheetos LSS</t>
  </si>
  <si>
    <t>Snyder's Hot Buffalo Pieces LSS</t>
  </si>
  <si>
    <t>Doritos Nachos - LSS</t>
  </si>
  <si>
    <t xml:space="preserve">Jalapeno Poppers </t>
  </si>
  <si>
    <t>Dill Pickle Chip</t>
  </si>
  <si>
    <t>Golden Flake Hot Cajun Chip</t>
  </si>
  <si>
    <t>Snyder's Jalapeno Pieces LSS</t>
  </si>
  <si>
    <t>2.25 oz</t>
  </si>
  <si>
    <t>Snyders Mini Pretzels</t>
  </si>
  <si>
    <t>Golden Flake Sweet Heat Chips</t>
  </si>
  <si>
    <t>Herr's Hot Cheese Curls</t>
  </si>
  <si>
    <t>Fritos</t>
  </si>
  <si>
    <t>Saltine Crackers</t>
  </si>
  <si>
    <t>Combos Pretzel</t>
  </si>
  <si>
    <t>1.8 oz</t>
  </si>
  <si>
    <t>Baby Back Ribs Chips</t>
  </si>
  <si>
    <t>Sour Cream and Onion</t>
  </si>
  <si>
    <t>Takis</t>
  </si>
  <si>
    <t>Baked Lay's Barbeque</t>
  </si>
  <si>
    <t>.875 oz</t>
  </si>
  <si>
    <t>Peanut Butter Plastic Jar</t>
  </si>
  <si>
    <t>18 oz</t>
  </si>
  <si>
    <t>Grape Jelly Squeeze Bottle</t>
  </si>
  <si>
    <t>Strawberry Preserves Squeeze Bottle</t>
  </si>
  <si>
    <t>Salted Peanuts</t>
  </si>
  <si>
    <t>Jalapeno Slices</t>
  </si>
  <si>
    <t>.7 oz</t>
  </si>
  <si>
    <t>Hot Dill Pickle</t>
  </si>
  <si>
    <t>5 oz.</t>
  </si>
  <si>
    <t>Kosher Zesty Garlic Pickle</t>
  </si>
  <si>
    <t>Sweet n' Spicy Mix</t>
  </si>
  <si>
    <t>Sweet n' Salty Mix</t>
  </si>
  <si>
    <t>Flour Tortilla Shells</t>
  </si>
  <si>
    <t>7.8 oz</t>
  </si>
  <si>
    <t>Siracha Peanuts</t>
  </si>
  <si>
    <t>Strawberry Pop Tarts</t>
  </si>
  <si>
    <t>3.67 oz</t>
  </si>
  <si>
    <t>Hot Fudge Sundae Pop Tarts</t>
  </si>
  <si>
    <t>3.38 oz</t>
  </si>
  <si>
    <t>Nutri Grain Bars</t>
  </si>
  <si>
    <t>1.3 oz</t>
  </si>
  <si>
    <t>Variety Oatmeal (12 pack)</t>
  </si>
  <si>
    <t>12.4 oz</t>
  </si>
  <si>
    <t>Lemon Crème Cookies (5oz)</t>
  </si>
  <si>
    <t>Peanut Butter Crème Cookies (5oz)</t>
  </si>
  <si>
    <t>Duplex Crème Cookies (5oz)</t>
  </si>
  <si>
    <t>Strawberry Crème Cookies (5oz)</t>
  </si>
  <si>
    <t>Chocolate Crème Cookies (13oz)</t>
  </si>
  <si>
    <t>13 oz</t>
  </si>
  <si>
    <t>Duplex Crème Cookies (13oz)</t>
  </si>
  <si>
    <t>Vanilla Crème Cookies (13oz)</t>
  </si>
  <si>
    <t>Peanut Butter Crème Cookies (13oz)</t>
  </si>
  <si>
    <t>Iced Oatmeal Cookies (5oz)</t>
  </si>
  <si>
    <t>Chocolate Chip Cookies (5oz)</t>
  </si>
  <si>
    <t>Grandmas Chocolate Brownie Cookie</t>
  </si>
  <si>
    <t>2.5 oz</t>
  </si>
  <si>
    <t>5 oz clear bag</t>
  </si>
  <si>
    <t>Hispanic Cookies (Maria)</t>
  </si>
  <si>
    <t>4.94 oz</t>
  </si>
  <si>
    <t>Nature Valley Oats and Honey</t>
  </si>
  <si>
    <t>1.49 oz</t>
  </si>
  <si>
    <t>Swiss Rolls</t>
  </si>
  <si>
    <t>Rice Krispies Treat</t>
  </si>
  <si>
    <t>2.13 oz.</t>
  </si>
  <si>
    <t>M&amp;M Plain (Box)</t>
  </si>
  <si>
    <t>M&amp;M Plain (Case)</t>
  </si>
  <si>
    <t>M&amp;M Peanut</t>
  </si>
  <si>
    <t>1.74 oz</t>
  </si>
  <si>
    <t>M&amp;M Peanut (Case)</t>
  </si>
  <si>
    <t>3 Musketeers (Box)</t>
  </si>
  <si>
    <t>1.92 oz</t>
  </si>
  <si>
    <t>3 Musketeers (Case)</t>
  </si>
  <si>
    <t>Starburst Minis</t>
  </si>
  <si>
    <t>1.85 oz</t>
  </si>
  <si>
    <t>Snickers (Box)</t>
  </si>
  <si>
    <t>1.86 oz</t>
  </si>
  <si>
    <t>Snickers (Case)</t>
  </si>
  <si>
    <t>PayDay</t>
  </si>
  <si>
    <t>Reese's (Box)</t>
  </si>
  <si>
    <t>Reese's (Case)</t>
  </si>
  <si>
    <t>Corn Flake Candy Square</t>
  </si>
  <si>
    <t>Corn Flake Candy Value Size Bar</t>
  </si>
  <si>
    <t>Ole Honey Square</t>
  </si>
  <si>
    <t>Ole Honey Value Size  Bar</t>
  </si>
  <si>
    <t>Kit Kat</t>
  </si>
  <si>
    <t>2.04 oz</t>
  </si>
  <si>
    <t>Zero</t>
  </si>
  <si>
    <t>YooHoo Candy Bar</t>
  </si>
  <si>
    <t>4.5 oz</t>
  </si>
  <si>
    <t>Hershey's with Almonds</t>
  </si>
  <si>
    <t>1.45 oz</t>
  </si>
  <si>
    <t>Hershey Candy Bar (Case)</t>
  </si>
  <si>
    <t>Baby Ruth (Box)</t>
  </si>
  <si>
    <t>2.1 oz</t>
  </si>
  <si>
    <t>Baby Ruth (Case)</t>
  </si>
  <si>
    <t>Butterfinger (Box)</t>
  </si>
  <si>
    <t>1.9 oz</t>
  </si>
  <si>
    <t>Butterfinger (Case)</t>
  </si>
  <si>
    <t>Fast Break</t>
  </si>
  <si>
    <t>Twix (Box)</t>
  </si>
  <si>
    <t>1.79 oz</t>
  </si>
  <si>
    <t>Twix (Case)</t>
  </si>
  <si>
    <t>Peanut Bar</t>
  </si>
  <si>
    <t>2.2 oz</t>
  </si>
  <si>
    <t>Skittles (Box)</t>
  </si>
  <si>
    <t>2.17 oz</t>
  </si>
  <si>
    <t>Skittles (Case)</t>
  </si>
  <si>
    <t>Milky Way (Box)</t>
  </si>
  <si>
    <t>1.84 oz</t>
  </si>
  <si>
    <t>Milky Way (Case)</t>
  </si>
  <si>
    <t>2.75 oz</t>
  </si>
  <si>
    <t>Whatchamacallit</t>
  </si>
  <si>
    <t>Werther's Original</t>
  </si>
  <si>
    <t>2.65 oz</t>
  </si>
  <si>
    <t xml:space="preserve">Werther's Caramel Coffee </t>
  </si>
  <si>
    <t>Reisen Chocolate Caramel</t>
  </si>
  <si>
    <t>5.5 oz</t>
  </si>
  <si>
    <t>Chick-O-Stick</t>
  </si>
  <si>
    <t>Chocolate Peanut Clusters</t>
  </si>
  <si>
    <t>Crème Drops</t>
  </si>
  <si>
    <t>Double Dipped Peanuts</t>
  </si>
  <si>
    <t>Jolly Ranchers</t>
  </si>
  <si>
    <t>Lemon Heads</t>
  </si>
  <si>
    <t>Atomic Fireball</t>
  </si>
  <si>
    <t>Sour Fruit Balls</t>
  </si>
  <si>
    <t>4.25 oz</t>
  </si>
  <si>
    <t>Tootsy Pop</t>
  </si>
  <si>
    <t>Iced Honey Bun</t>
  </si>
  <si>
    <t>Cinnamon  Bun</t>
  </si>
  <si>
    <t>Oreo  Brownie</t>
  </si>
  <si>
    <t>Boston Crème Honey Bun</t>
  </si>
  <si>
    <t>Lil Debbie Double Decker Oatmeal Pie</t>
  </si>
  <si>
    <t>Sugar Donuts</t>
  </si>
  <si>
    <t>Glazed Honey Bun</t>
  </si>
  <si>
    <t>Chocolate Cupcake (2ct)</t>
  </si>
  <si>
    <t>Buddy Bar</t>
  </si>
  <si>
    <t>Chocolate Moon Pie</t>
  </si>
  <si>
    <t>Banana Moon Pie</t>
  </si>
  <si>
    <t>Strawberry Moon Pie</t>
  </si>
  <si>
    <t>Look Out Pecan Pie</t>
  </si>
  <si>
    <t>Chocolate Pudding Cup</t>
  </si>
  <si>
    <t>Grape Jelly Packet</t>
  </si>
  <si>
    <t>Ranch Dressing Packet</t>
  </si>
  <si>
    <t>Louisiana Hot Sauce Packet</t>
  </si>
  <si>
    <t>Ketchup</t>
  </si>
  <si>
    <t>Mustard</t>
  </si>
  <si>
    <t>4.5 g</t>
  </si>
  <si>
    <t>Individual Salt Packets</t>
  </si>
  <si>
    <t>Individual Pepper Packets</t>
  </si>
  <si>
    <t>.3 g</t>
  </si>
  <si>
    <t>Individual Pink Sugar Substitute Packs</t>
  </si>
  <si>
    <t>.04 oz</t>
  </si>
  <si>
    <t>Individual Cream Packs</t>
  </si>
  <si>
    <t>Individual Sugar Packs</t>
  </si>
  <si>
    <t>2.84 g</t>
  </si>
  <si>
    <t>Ramen - Chili</t>
  </si>
  <si>
    <t>Ramen - Chicken</t>
  </si>
  <si>
    <t>Ramen - Picante Beef</t>
  </si>
  <si>
    <t>Ramen- Cajun Chicken</t>
  </si>
  <si>
    <t xml:space="preserve">Ramen - Shrimp  </t>
  </si>
  <si>
    <t>Ramen- Beef</t>
  </si>
  <si>
    <t>Ramen - Spicy Vegetable</t>
  </si>
  <si>
    <t>Ramen - Soy Sauce (Vegetarian)</t>
  </si>
  <si>
    <t>Chow Mein Spicy Terriyaki Beef</t>
  </si>
  <si>
    <t>Nissin Cup Noodles - Chicken</t>
  </si>
  <si>
    <t>Nissin Cup Noodles - Beef</t>
  </si>
  <si>
    <t>Hormel Completes Pot Roast</t>
  </si>
  <si>
    <t>9 oz</t>
  </si>
  <si>
    <t>Hormel Completes Chicken Alfredo</t>
  </si>
  <si>
    <t>Loaded Baked Potato Potatoes</t>
  </si>
  <si>
    <t>Beef Stew Pouch</t>
  </si>
  <si>
    <t>7.5 oz</t>
  </si>
  <si>
    <t>Chili with Beans HOT</t>
  </si>
  <si>
    <t>11.25 oz</t>
  </si>
  <si>
    <t xml:space="preserve">Chili with Beans  </t>
  </si>
  <si>
    <t>Pepperoni Sticks</t>
  </si>
  <si>
    <t>Beef Summer Sausage</t>
  </si>
  <si>
    <t>Sweet Sue Chicken Pouches</t>
  </si>
  <si>
    <t>Spam Pouch</t>
  </si>
  <si>
    <t>Mackeral Fillet Pouch</t>
  </si>
  <si>
    <t>3.53 oz</t>
  </si>
  <si>
    <t>StarKist Tuna Kit</t>
  </si>
  <si>
    <t>4.1 oz</t>
  </si>
  <si>
    <t>Sardines in Hot Sauce</t>
  </si>
  <si>
    <t>Big Tuna Pouch</t>
  </si>
  <si>
    <t>Sharp Cheddar Cheese Bottle</t>
  </si>
  <si>
    <t>Cheddar Cheese Dip</t>
  </si>
  <si>
    <t>Jalapeno Cheese Bottle</t>
  </si>
  <si>
    <t>Tostitos Salsa Cup 3.8 oz.</t>
  </si>
  <si>
    <t>Medium Squeeze Salsa</t>
  </si>
  <si>
    <t>BBQ Corn Chips Large Bag</t>
  </si>
  <si>
    <t>Red Hot Corn Chips Large Bag</t>
  </si>
  <si>
    <t>Cheese Curls Large Bag</t>
  </si>
  <si>
    <t>Mesquite BBQ Chips Large Bag</t>
  </si>
  <si>
    <t>3 oz. Bag Tostitos Chips</t>
  </si>
  <si>
    <t>Haribo Gummi Bears</t>
  </si>
  <si>
    <t>Haribo Gummi Sour Streamers</t>
  </si>
  <si>
    <t>Classic Cookie Peanut Butter</t>
  </si>
  <si>
    <t>Classic Cookie Oatmeal Raisin</t>
  </si>
  <si>
    <t>Jack Link Teriyaki Jerky</t>
  </si>
  <si>
    <t>.9 oz</t>
  </si>
  <si>
    <t>Jack Link Wild Heat Beef Stick</t>
  </si>
  <si>
    <t>15 in.</t>
  </si>
  <si>
    <t>Formula 32 S/S Lemon Lime Sports Drink Mix</t>
  </si>
  <si>
    <t>.14 oz</t>
  </si>
  <si>
    <t>Formula 32 S/S Orange Sports Drink Mix</t>
  </si>
  <si>
    <t>discontinued</t>
  </si>
  <si>
    <t>Price Update</t>
  </si>
  <si>
    <t>DISCONTINUED</t>
  </si>
  <si>
    <t>Sour Punch Assorted Bites</t>
  </si>
  <si>
    <t>Discontinued</t>
  </si>
  <si>
    <t xml:space="preserve">Starburst  </t>
  </si>
  <si>
    <t>Chow Mein  Chicken</t>
  </si>
  <si>
    <t>Uno Cards</t>
  </si>
  <si>
    <t>12 per case</t>
  </si>
  <si>
    <t>Generic Playing Cards</t>
  </si>
  <si>
    <t>Anti Bacterial Bar Soap</t>
  </si>
  <si>
    <t>Donut Shop Coffee K-Cups</t>
  </si>
  <si>
    <t>Single Serve</t>
  </si>
  <si>
    <t>Café Classic Columbian</t>
  </si>
  <si>
    <t>eric</t>
  </si>
  <si>
    <t>100 ct cs</t>
  </si>
  <si>
    <t xml:space="preserve">Multi-Vitamin </t>
  </si>
  <si>
    <t>Folger's Coffee Filter Pack</t>
  </si>
  <si>
    <t>Folgers Classic Roast K-Cups</t>
  </si>
  <si>
    <t>Café Classic French Vanilla Creamer</t>
  </si>
  <si>
    <t>Café Classic Hazelnut Creamer</t>
  </si>
  <si>
    <t>Swiss Miss Hot Cocoa K-Cups</t>
  </si>
  <si>
    <t>Dole Fruit Bowls</t>
  </si>
  <si>
    <t>4 oz cups</t>
  </si>
  <si>
    <t>Ind. Pack</t>
  </si>
  <si>
    <t>Marias Cookies</t>
  </si>
  <si>
    <t>Ind Packet</t>
  </si>
  <si>
    <t>packet</t>
  </si>
  <si>
    <t>3.8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</si>
</sst>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</numFmts>
  <fonts count="12">
    <font>
      <sz val="12"/>
      <color theme="1"/>
      <name val="Arial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sz val="12"/>
      <color theme="1"/>
      <name val="Calibri"/>
      <family val="2"/>
    </font>
    <font>
      <sz val="11"/>
      <color rgb="FF222222"/>
      <name val="Palatino"/>
    </font>
    <font>
      <b/>
      <sz val="12"/>
      <color theme="1"/>
      <name val="Calibri"/>
      <family val="2"/>
    </font>
    <font>
      <sz val="12"/>
      <name val="Arial"/>
      <family val="2"/>
    </font>
    <font>
      <sz val="12"/>
      <color rgb="FF222222"/>
      <name val="Calibri"/>
      <family val="2"/>
    </font>
    <font>
      <b/>
      <sz val="12"/>
      <color rgb="FF222222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theme="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2" borderId="3" xfId="0" applyFont="1" applyFill="1" applyBorder="1"/>
    <xf numFmtId="0" fontId="3" fillId="2" borderId="3" xfId="0" applyFont="1" applyFill="1" applyBorder="1"/>
    <xf numFmtId="0" fontId="2" fillId="0" borderId="0" xfId="0" applyFont="1"/>
    <xf numFmtId="0" fontId="1" fillId="0" borderId="4" xfId="0" applyFont="1" applyBorder="1" applyAlignment="1">
      <alignment horizontal="left"/>
    </xf>
    <xf numFmtId="0" fontId="2" fillId="0" borderId="4" xfId="0" applyFont="1" applyBorder="1"/>
    <xf numFmtId="0" fontId="2" fillId="2" borderId="5" xfId="0" applyFont="1" applyFill="1" applyBorder="1"/>
    <xf numFmtId="0" fontId="3" fillId="2" borderId="5" xfId="0" applyFont="1" applyFill="1" applyBorder="1"/>
    <xf numFmtId="0" fontId="1" fillId="0" borderId="6" xfId="0" applyFont="1" applyBorder="1" applyAlignment="1">
      <alignment horizontal="left"/>
    </xf>
    <xf numFmtId="49" fontId="4" fillId="0" borderId="6" xfId="0" applyNumberFormat="1" applyFont="1" applyBorder="1"/>
    <xf numFmtId="0" fontId="2" fillId="0" borderId="7" xfId="0" applyFont="1" applyBorder="1"/>
    <xf numFmtId="0" fontId="2" fillId="2" borderId="8" xfId="0" applyFont="1" applyFill="1" applyBorder="1"/>
    <xf numFmtId="0" fontId="3" fillId="2" borderId="8" xfId="0" applyFont="1" applyFill="1" applyBorder="1"/>
    <xf numFmtId="0" fontId="5" fillId="0" borderId="9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0" fontId="3" fillId="0" borderId="9" xfId="0" applyFont="1" applyBorder="1"/>
    <xf numFmtId="0" fontId="5" fillId="0" borderId="9" xfId="0" applyFont="1" applyBorder="1" applyAlignment="1">
      <alignment horizontal="center"/>
    </xf>
    <xf numFmtId="0" fontId="3" fillId="3" borderId="9" xfId="0" applyFont="1" applyFill="1" applyBorder="1"/>
    <xf numFmtId="0" fontId="3" fillId="3" borderId="11" xfId="0" applyFont="1" applyFill="1" applyBorder="1" applyAlignment="1">
      <alignment horizontal="center" vertical="center"/>
    </xf>
    <xf numFmtId="44" fontId="3" fillId="3" borderId="9" xfId="0" applyNumberFormat="1" applyFont="1" applyFill="1" applyBorder="1"/>
    <xf numFmtId="164" fontId="3" fillId="3" borderId="12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8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2" borderId="18" xfId="0" applyFont="1" applyFill="1" applyBorder="1"/>
    <xf numFmtId="0" fontId="2" fillId="2" borderId="19" xfId="0" applyFont="1" applyFill="1" applyBorder="1"/>
    <xf numFmtId="49" fontId="4" fillId="2" borderId="19" xfId="0" applyNumberFormat="1" applyFont="1" applyFill="1" applyBorder="1"/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164" fontId="3" fillId="0" borderId="0" xfId="0" applyNumberFormat="1" applyFont="1"/>
    <xf numFmtId="44" fontId="3" fillId="0" borderId="9" xfId="0" applyNumberFormat="1" applyFont="1" applyBorder="1"/>
    <xf numFmtId="164" fontId="3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4" borderId="9" xfId="0" applyFont="1" applyFill="1" applyBorder="1"/>
    <xf numFmtId="0" fontId="10" fillId="0" borderId="0" xfId="0" applyFont="1"/>
    <xf numFmtId="0" fontId="3" fillId="5" borderId="9" xfId="0" applyFont="1" applyFill="1" applyBorder="1"/>
    <xf numFmtId="0" fontId="3" fillId="5" borderId="11" xfId="0" applyFont="1" applyFill="1" applyBorder="1" applyAlignment="1">
      <alignment horizontal="center" vertical="center"/>
    </xf>
    <xf numFmtId="8" fontId="3" fillId="0" borderId="9" xfId="0" applyNumberFormat="1" applyFont="1" applyBorder="1" applyAlignment="1">
      <alignment horizontal="center"/>
    </xf>
    <xf numFmtId="0" fontId="9" fillId="0" borderId="9" xfId="0" applyFont="1" applyBorder="1"/>
    <xf numFmtId="0" fontId="7" fillId="0" borderId="11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164" fontId="3" fillId="0" borderId="15" xfId="0" applyNumberFormat="1" applyFont="1" applyBorder="1" applyAlignment="1">
      <alignment horizontal="center" vertical="center"/>
    </xf>
    <xf numFmtId="0" fontId="3" fillId="0" borderId="14" xfId="0" applyFont="1" applyBorder="1"/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0" xfId="0" applyFont="1" applyBorder="1"/>
    <xf numFmtId="0" fontId="8" fillId="0" borderId="9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/>
    <xf numFmtId="0" fontId="5" fillId="0" borderId="9" xfId="0" applyFont="1" applyBorder="1" applyAlignment="1">
      <alignment wrapText="1"/>
    </xf>
    <xf numFmtId="164" fontId="3" fillId="0" borderId="9" xfId="0" applyNumberFormat="1" applyFont="1" applyBorder="1" applyAlignment="1">
      <alignment horizontal="center"/>
    </xf>
    <xf numFmtId="44" fontId="3" fillId="0" borderId="15" xfId="0" applyNumberFormat="1" applyFont="1" applyBorder="1"/>
    <xf numFmtId="164" fontId="3" fillId="0" borderId="14" xfId="0" applyNumberFormat="1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3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7" xfId="0" applyFont="1" applyBorder="1"/>
    <xf numFmtId="0" fontId="11" fillId="0" borderId="15" xfId="0" applyFont="1" applyBorder="1" applyAlignment="1">
      <alignment horizontal="center" vertical="center"/>
    </xf>
    <xf numFmtId="0" fontId="0" fillId="0" borderId="20" xfId="0" applyBorder="1"/>
    <xf numFmtId="0" fontId="11" fillId="0" borderId="20" xfId="0" applyFont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8"/>
  <sheetViews>
    <sheetView tabSelected="1" zoomScale="80" zoomScaleNormal="80" workbookViewId="0"/>
  </sheetViews>
  <sheetFormatPr defaultColWidth="11.21875" defaultRowHeight="15" customHeight="1"/>
  <cols>
    <col min="1" max="1" width="33.33203125" customWidth="1"/>
    <col min="2" max="2" width="16.88671875" customWidth="1"/>
    <col min="3" max="3" width="8.6640625" customWidth="1"/>
    <col min="4" max="4" width="9.6640625" customWidth="1"/>
    <col min="5" max="5" width="5.33203125" customWidth="1"/>
    <col min="6" max="6" width="11" customWidth="1"/>
    <col min="7" max="7" width="10.88671875" hidden="1" customWidth="1"/>
    <col min="8" max="8" width="4.109375" hidden="1" customWidth="1"/>
    <col min="9" max="9" width="11" customWidth="1"/>
    <col min="10" max="10" width="20.6640625" customWidth="1"/>
    <col min="11" max="24" width="11" customWidth="1"/>
  </cols>
  <sheetData>
    <row r="1" spans="1:10" ht="13.5" customHeight="1">
      <c r="A1" s="1" t="s">
        <v>0</v>
      </c>
      <c r="B1" s="2" t="s">
        <v>1</v>
      </c>
      <c r="C1" s="3"/>
      <c r="D1" s="3"/>
      <c r="E1" s="3"/>
      <c r="F1" s="3"/>
      <c r="G1" s="4"/>
      <c r="H1" s="5"/>
      <c r="I1" s="6"/>
    </row>
    <row r="2" spans="1:10" ht="13.5" customHeight="1">
      <c r="A2" s="7" t="s">
        <v>2</v>
      </c>
      <c r="B2" s="8" t="s">
        <v>3</v>
      </c>
      <c r="C2" s="6"/>
      <c r="D2" s="6"/>
      <c r="E2" s="6"/>
      <c r="F2" s="6"/>
      <c r="G2" s="9"/>
      <c r="H2" s="10"/>
      <c r="I2" s="6"/>
    </row>
    <row r="3" spans="1:10" ht="13.5" customHeight="1">
      <c r="A3" s="11" t="s">
        <v>4</v>
      </c>
      <c r="B3" s="12" t="s">
        <v>5</v>
      </c>
      <c r="C3" s="13"/>
      <c r="D3" s="13"/>
      <c r="E3" s="13"/>
      <c r="F3" s="13"/>
      <c r="G3" s="14"/>
      <c r="H3" s="15"/>
      <c r="I3" s="13"/>
    </row>
    <row r="4" spans="1:10" ht="45" customHeight="1">
      <c r="A4" s="16" t="s">
        <v>6</v>
      </c>
      <c r="B4" s="16" t="s">
        <v>7</v>
      </c>
      <c r="C4" s="17" t="s">
        <v>8</v>
      </c>
      <c r="D4" s="18" t="s">
        <v>9</v>
      </c>
      <c r="E4" s="16" t="s">
        <v>10</v>
      </c>
      <c r="F4" s="18" t="s">
        <v>11</v>
      </c>
      <c r="G4" s="19"/>
      <c r="H4" s="19"/>
      <c r="I4" s="20" t="s">
        <v>12</v>
      </c>
      <c r="J4" s="16" t="s">
        <v>13</v>
      </c>
    </row>
    <row r="5" spans="1:10" ht="15.75" customHeight="1">
      <c r="A5" s="21" t="s">
        <v>14</v>
      </c>
      <c r="B5" s="22">
        <v>228003</v>
      </c>
      <c r="C5" s="23">
        <v>20.34</v>
      </c>
      <c r="D5" s="24">
        <f t="shared" ref="D5:D6" si="0">SUM(C5*0.85)</f>
        <v>17.288999999999998</v>
      </c>
      <c r="E5" s="25">
        <v>6</v>
      </c>
      <c r="F5" s="26">
        <f t="shared" ref="F5:F6" si="1">D5/E5</f>
        <v>2.8814999999999995</v>
      </c>
      <c r="G5" s="21"/>
      <c r="H5" s="21"/>
      <c r="I5" s="21" t="s">
        <v>15</v>
      </c>
      <c r="J5" s="74"/>
    </row>
    <row r="6" spans="1:10" ht="15.75" customHeight="1">
      <c r="A6" s="21" t="s">
        <v>16</v>
      </c>
      <c r="B6" s="22">
        <v>220015</v>
      </c>
      <c r="C6" s="23">
        <v>41.05</v>
      </c>
      <c r="D6" s="24">
        <f t="shared" si="0"/>
        <v>34.892499999999998</v>
      </c>
      <c r="E6" s="25">
        <v>60</v>
      </c>
      <c r="F6" s="26">
        <f t="shared" si="1"/>
        <v>0.58154166666666662</v>
      </c>
      <c r="G6" s="21"/>
      <c r="H6" s="21"/>
      <c r="I6" s="21" t="s">
        <v>17</v>
      </c>
      <c r="J6" s="82">
        <v>1000122384</v>
      </c>
    </row>
    <row r="7" spans="1:10" ht="15.75" customHeight="1">
      <c r="A7" s="70" t="s">
        <v>18</v>
      </c>
      <c r="B7" s="71"/>
      <c r="C7" s="71"/>
      <c r="D7" s="71"/>
      <c r="E7" s="71"/>
      <c r="F7" s="72"/>
      <c r="G7" s="21"/>
      <c r="H7" s="21"/>
      <c r="I7" s="21"/>
      <c r="J7" s="74"/>
    </row>
    <row r="8" spans="1:10" ht="15.75" customHeight="1">
      <c r="A8" s="19" t="s">
        <v>19</v>
      </c>
      <c r="B8" s="39" t="s">
        <v>469</v>
      </c>
      <c r="C8" s="41">
        <f>91.69*(1.085)</f>
        <v>99.483649999999997</v>
      </c>
      <c r="D8" s="42">
        <f t="shared" ref="D8:D11" si="2">SUM(C8*0.85)</f>
        <v>84.56110249999999</v>
      </c>
      <c r="E8" s="43">
        <v>144</v>
      </c>
      <c r="F8" s="44">
        <f t="shared" ref="F8:F11" si="3">C8/E8</f>
        <v>0.69085868055555555</v>
      </c>
      <c r="G8" s="19"/>
      <c r="H8" s="19"/>
      <c r="I8" s="19" t="s">
        <v>20</v>
      </c>
      <c r="J8" s="74"/>
    </row>
    <row r="9" spans="1:10" ht="15.75" customHeight="1">
      <c r="A9" s="19" t="s">
        <v>21</v>
      </c>
      <c r="B9" s="39" t="s">
        <v>469</v>
      </c>
      <c r="C9" s="41">
        <v>74.11</v>
      </c>
      <c r="D9" s="42">
        <f t="shared" si="2"/>
        <v>62.993499999999997</v>
      </c>
      <c r="E9" s="43">
        <v>96</v>
      </c>
      <c r="F9" s="44">
        <f t="shared" si="3"/>
        <v>0.77197916666666666</v>
      </c>
      <c r="G9" s="19"/>
      <c r="H9" s="19"/>
      <c r="I9" s="19" t="s">
        <v>17</v>
      </c>
      <c r="J9" s="74"/>
    </row>
    <row r="10" spans="1:10" ht="15.75" customHeight="1">
      <c r="A10" s="19" t="s">
        <v>22</v>
      </c>
      <c r="B10" s="39" t="s">
        <v>469</v>
      </c>
      <c r="C10" s="41">
        <f>56.08*(1.085)</f>
        <v>60.846799999999995</v>
      </c>
      <c r="D10" s="42">
        <f t="shared" si="2"/>
        <v>51.719779999999993</v>
      </c>
      <c r="E10" s="43">
        <v>48</v>
      </c>
      <c r="F10" s="44">
        <f t="shared" si="3"/>
        <v>1.2676416666666666</v>
      </c>
      <c r="G10" s="19"/>
      <c r="H10" s="19"/>
      <c r="I10" s="19" t="s">
        <v>23</v>
      </c>
      <c r="J10" s="74"/>
    </row>
    <row r="11" spans="1:10" ht="15.75" customHeight="1">
      <c r="A11" s="19" t="s">
        <v>24</v>
      </c>
      <c r="B11" s="39" t="s">
        <v>469</v>
      </c>
      <c r="C11" s="41">
        <f>30.74*(1.085)</f>
        <v>33.352899999999998</v>
      </c>
      <c r="D11" s="42">
        <f t="shared" si="2"/>
        <v>28.349964999999997</v>
      </c>
      <c r="E11" s="43">
        <v>12</v>
      </c>
      <c r="F11" s="44">
        <f t="shared" si="3"/>
        <v>2.779408333333333</v>
      </c>
      <c r="G11" s="19"/>
      <c r="H11" s="19"/>
      <c r="I11" s="19" t="s">
        <v>25</v>
      </c>
      <c r="J11" s="74"/>
    </row>
    <row r="12" spans="1:10" ht="15.75" customHeight="1">
      <c r="A12" s="73" t="s">
        <v>26</v>
      </c>
      <c r="B12" s="71"/>
      <c r="C12" s="71"/>
      <c r="D12" s="71"/>
      <c r="E12" s="71"/>
      <c r="F12" s="72"/>
      <c r="G12" s="19"/>
      <c r="H12" s="19"/>
      <c r="I12" s="19"/>
      <c r="J12" s="74"/>
    </row>
    <row r="13" spans="1:10" ht="15.75" customHeight="1">
      <c r="A13" s="21" t="s">
        <v>27</v>
      </c>
      <c r="B13" s="22">
        <v>228002</v>
      </c>
      <c r="C13" s="23">
        <v>69.150000000000006</v>
      </c>
      <c r="D13" s="24">
        <f t="shared" ref="D13:D19" si="4">SUM(C13*0.85)</f>
        <v>58.777500000000003</v>
      </c>
      <c r="E13" s="25">
        <v>144</v>
      </c>
      <c r="F13" s="26">
        <f t="shared" ref="F13:F19" si="5">D13/E13</f>
        <v>0.40817708333333336</v>
      </c>
      <c r="G13" s="21"/>
      <c r="H13" s="21"/>
      <c r="I13" s="21" t="s">
        <v>20</v>
      </c>
      <c r="J13" s="74"/>
    </row>
    <row r="14" spans="1:10" ht="15.75" customHeight="1">
      <c r="A14" s="21" t="s">
        <v>28</v>
      </c>
      <c r="B14" s="22">
        <v>220012</v>
      </c>
      <c r="C14" s="23">
        <f>24.59*(1.085)</f>
        <v>26.680149999999998</v>
      </c>
      <c r="D14" s="24">
        <f t="shared" si="4"/>
        <v>22.678127499999999</v>
      </c>
      <c r="E14" s="25">
        <v>12</v>
      </c>
      <c r="F14" s="26">
        <f t="shared" si="5"/>
        <v>1.8898439583333333</v>
      </c>
      <c r="G14" s="21"/>
      <c r="H14" s="21"/>
      <c r="I14" s="21" t="s">
        <v>25</v>
      </c>
      <c r="J14" s="74"/>
    </row>
    <row r="15" spans="1:10" ht="15.75" customHeight="1">
      <c r="A15" s="21" t="s">
        <v>29</v>
      </c>
      <c r="B15" s="22">
        <v>220014</v>
      </c>
      <c r="C15" s="23">
        <v>68.2</v>
      </c>
      <c r="D15" s="24">
        <f t="shared" si="4"/>
        <v>57.97</v>
      </c>
      <c r="E15" s="25">
        <v>48</v>
      </c>
      <c r="F15" s="26">
        <f t="shared" si="5"/>
        <v>1.2077083333333334</v>
      </c>
      <c r="G15" s="21"/>
      <c r="H15" s="21"/>
      <c r="I15" s="21" t="s">
        <v>23</v>
      </c>
      <c r="J15" s="74"/>
    </row>
    <row r="16" spans="1:10" ht="15.75" customHeight="1">
      <c r="A16" s="21" t="s">
        <v>30</v>
      </c>
      <c r="B16" s="22">
        <v>220006</v>
      </c>
      <c r="C16" s="23">
        <v>74.11</v>
      </c>
      <c r="D16" s="24">
        <f t="shared" si="4"/>
        <v>62.993499999999997</v>
      </c>
      <c r="E16" s="25">
        <v>96</v>
      </c>
      <c r="F16" s="26">
        <f t="shared" si="5"/>
        <v>0.65618229166666664</v>
      </c>
      <c r="G16" s="21"/>
      <c r="H16" s="21"/>
      <c r="I16" s="21" t="s">
        <v>17</v>
      </c>
      <c r="J16" s="74"/>
    </row>
    <row r="17" spans="1:10" ht="15.75" customHeight="1">
      <c r="A17" s="19" t="s">
        <v>31</v>
      </c>
      <c r="B17" s="39">
        <v>220011</v>
      </c>
      <c r="C17" s="41">
        <v>55.96</v>
      </c>
      <c r="D17" s="42">
        <f t="shared" si="4"/>
        <v>47.566000000000003</v>
      </c>
      <c r="E17" s="43">
        <v>4</v>
      </c>
      <c r="F17" s="44">
        <f t="shared" si="5"/>
        <v>11.891500000000001</v>
      </c>
      <c r="G17" s="19"/>
      <c r="H17" s="19"/>
      <c r="I17" s="19" t="s">
        <v>32</v>
      </c>
      <c r="J17" s="74"/>
    </row>
    <row r="18" spans="1:10" ht="15.75" customHeight="1">
      <c r="A18" s="21" t="s">
        <v>33</v>
      </c>
      <c r="B18" s="22">
        <v>228000</v>
      </c>
      <c r="C18" s="23">
        <v>90.11</v>
      </c>
      <c r="D18" s="24">
        <f t="shared" si="4"/>
        <v>76.593499999999992</v>
      </c>
      <c r="E18" s="25">
        <v>1000</v>
      </c>
      <c r="F18" s="26">
        <f t="shared" si="5"/>
        <v>7.6593499999999995E-2</v>
      </c>
      <c r="G18" s="21"/>
      <c r="H18" s="21"/>
      <c r="I18" s="21" t="s">
        <v>34</v>
      </c>
      <c r="J18" s="74"/>
    </row>
    <row r="19" spans="1:10" ht="15.75" customHeight="1">
      <c r="A19" s="21" t="s">
        <v>35</v>
      </c>
      <c r="B19" s="22">
        <v>220013</v>
      </c>
      <c r="C19" s="23">
        <f>34.71*(1.085)</f>
        <v>37.660350000000001</v>
      </c>
      <c r="D19" s="24">
        <f t="shared" si="4"/>
        <v>32.011297499999998</v>
      </c>
      <c r="E19" s="25">
        <v>500</v>
      </c>
      <c r="F19" s="26">
        <f t="shared" si="5"/>
        <v>6.4022595000000002E-2</v>
      </c>
      <c r="G19" s="21"/>
      <c r="H19" s="21"/>
      <c r="I19" s="21" t="s">
        <v>36</v>
      </c>
      <c r="J19" s="74"/>
    </row>
    <row r="20" spans="1:10" ht="15.75" customHeight="1">
      <c r="A20" s="70" t="s">
        <v>37</v>
      </c>
      <c r="B20" s="71"/>
      <c r="C20" s="71"/>
      <c r="D20" s="71"/>
      <c r="E20" s="71"/>
      <c r="F20" s="71"/>
      <c r="G20" s="71"/>
      <c r="H20" s="71"/>
      <c r="I20" s="72"/>
      <c r="J20" s="74"/>
    </row>
    <row r="21" spans="1:10" ht="15.75" customHeight="1">
      <c r="A21" s="21" t="s">
        <v>38</v>
      </c>
      <c r="B21" s="28">
        <v>227003</v>
      </c>
      <c r="C21" s="23">
        <v>52.12</v>
      </c>
      <c r="D21" s="24">
        <f t="shared" ref="D21:D91" si="6">SUM(C21*0.85)</f>
        <v>44.302</v>
      </c>
      <c r="E21" s="29">
        <v>250</v>
      </c>
      <c r="F21" s="30">
        <f t="shared" ref="F21:F91" si="7">D21/E21</f>
        <v>0.177208</v>
      </c>
      <c r="G21" s="29" t="s">
        <v>39</v>
      </c>
      <c r="H21" s="29"/>
      <c r="I21" s="31" t="s">
        <v>39</v>
      </c>
      <c r="J21" s="74"/>
    </row>
    <row r="22" spans="1:10" ht="15.75" customHeight="1">
      <c r="A22" s="31" t="s">
        <v>40</v>
      </c>
      <c r="B22" s="28">
        <v>227002</v>
      </c>
      <c r="C22" s="23">
        <v>40.619999999999997</v>
      </c>
      <c r="D22" s="24">
        <f t="shared" si="6"/>
        <v>34.526999999999994</v>
      </c>
      <c r="E22" s="29">
        <v>100</v>
      </c>
      <c r="F22" s="30">
        <f t="shared" si="7"/>
        <v>0.34526999999999997</v>
      </c>
      <c r="G22" s="29" t="s">
        <v>41</v>
      </c>
      <c r="H22" s="29"/>
      <c r="I22" s="31" t="s">
        <v>41</v>
      </c>
      <c r="J22" s="74"/>
    </row>
    <row r="23" spans="1:10" ht="15.75" customHeight="1">
      <c r="A23" s="31" t="s">
        <v>42</v>
      </c>
      <c r="B23" s="28">
        <v>227011</v>
      </c>
      <c r="C23" s="23">
        <v>90.35</v>
      </c>
      <c r="D23" s="24">
        <f t="shared" si="6"/>
        <v>76.797499999999999</v>
      </c>
      <c r="E23" s="29">
        <v>500</v>
      </c>
      <c r="F23" s="30">
        <f t="shared" si="7"/>
        <v>0.15359500000000001</v>
      </c>
      <c r="G23" s="29" t="s">
        <v>39</v>
      </c>
      <c r="H23" s="29"/>
      <c r="I23" s="31" t="s">
        <v>39</v>
      </c>
      <c r="J23" s="74"/>
    </row>
    <row r="24" spans="1:10" ht="15.75" customHeight="1">
      <c r="A24" s="31" t="s">
        <v>43</v>
      </c>
      <c r="B24" s="28">
        <v>227014</v>
      </c>
      <c r="C24" s="23">
        <v>48.02</v>
      </c>
      <c r="D24" s="24">
        <f t="shared" si="6"/>
        <v>40.817</v>
      </c>
      <c r="E24" s="29">
        <v>100</v>
      </c>
      <c r="F24" s="30">
        <f t="shared" si="7"/>
        <v>0.40816999999999998</v>
      </c>
      <c r="G24" s="29" t="s">
        <v>41</v>
      </c>
      <c r="H24" s="29"/>
      <c r="I24" s="31" t="s">
        <v>41</v>
      </c>
      <c r="J24" s="74"/>
    </row>
    <row r="25" spans="1:10" ht="15.75" customHeight="1">
      <c r="A25" s="31" t="s">
        <v>38</v>
      </c>
      <c r="B25" s="28">
        <v>227013</v>
      </c>
      <c r="C25" s="23">
        <f>36.14*(1.085)</f>
        <v>39.2119</v>
      </c>
      <c r="D25" s="24">
        <f t="shared" si="6"/>
        <v>33.330114999999999</v>
      </c>
      <c r="E25" s="29">
        <v>1000</v>
      </c>
      <c r="F25" s="30">
        <f t="shared" si="7"/>
        <v>3.3330115E-2</v>
      </c>
      <c r="G25" s="29" t="s">
        <v>44</v>
      </c>
      <c r="H25" s="29"/>
      <c r="I25" s="31" t="s">
        <v>44</v>
      </c>
      <c r="J25" s="74"/>
    </row>
    <row r="26" spans="1:10" ht="15.75" customHeight="1">
      <c r="A26" s="21" t="s">
        <v>45</v>
      </c>
      <c r="B26" s="22">
        <v>227012</v>
      </c>
      <c r="C26" s="23">
        <v>89.09</v>
      </c>
      <c r="D26" s="24">
        <f t="shared" si="6"/>
        <v>75.726500000000001</v>
      </c>
      <c r="E26" s="25">
        <v>500</v>
      </c>
      <c r="F26" s="30">
        <f t="shared" si="7"/>
        <v>0.151453</v>
      </c>
      <c r="G26" s="21" t="s">
        <v>46</v>
      </c>
      <c r="H26" s="21"/>
      <c r="I26" s="31" t="s">
        <v>46</v>
      </c>
      <c r="J26" s="74"/>
    </row>
    <row r="27" spans="1:10" ht="15.75" customHeight="1">
      <c r="A27" s="21" t="s">
        <v>475</v>
      </c>
      <c r="B27" s="68" t="s">
        <v>469</v>
      </c>
      <c r="C27" s="23">
        <v>16.59</v>
      </c>
      <c r="D27" s="69">
        <v>14.43</v>
      </c>
      <c r="E27" s="25">
        <v>24</v>
      </c>
      <c r="F27" s="30">
        <f t="shared" si="7"/>
        <v>0.60124999999999995</v>
      </c>
      <c r="G27" s="21"/>
      <c r="H27" s="21"/>
      <c r="I27" s="31" t="s">
        <v>41</v>
      </c>
      <c r="J27" s="74"/>
    </row>
    <row r="28" spans="1:10" ht="15.75" customHeight="1">
      <c r="A28" s="21" t="s">
        <v>47</v>
      </c>
      <c r="B28" s="22">
        <v>227017</v>
      </c>
      <c r="C28" s="23">
        <v>58.12</v>
      </c>
      <c r="D28" s="24">
        <f t="shared" si="6"/>
        <v>49.401999999999994</v>
      </c>
      <c r="E28" s="25">
        <v>72</v>
      </c>
      <c r="F28" s="30">
        <f t="shared" si="7"/>
        <v>0.68613888888888885</v>
      </c>
      <c r="G28" s="21"/>
      <c r="H28" s="21"/>
      <c r="I28" s="21" t="s">
        <v>48</v>
      </c>
      <c r="J28" s="75"/>
    </row>
    <row r="29" spans="1:10" ht="15.75" customHeight="1">
      <c r="A29" s="21" t="s">
        <v>49</v>
      </c>
      <c r="B29" s="22">
        <v>227018</v>
      </c>
      <c r="C29" s="23">
        <v>74.22</v>
      </c>
      <c r="D29" s="24">
        <f t="shared" si="6"/>
        <v>63.086999999999996</v>
      </c>
      <c r="E29" s="25">
        <v>72</v>
      </c>
      <c r="F29" s="30">
        <f t="shared" si="7"/>
        <v>0.87620833333333326</v>
      </c>
      <c r="G29" s="21"/>
      <c r="H29" s="21"/>
      <c r="I29" s="21" t="s">
        <v>50</v>
      </c>
      <c r="J29" s="75"/>
    </row>
    <row r="30" spans="1:10" ht="15.75" customHeight="1">
      <c r="A30" s="21" t="s">
        <v>51</v>
      </c>
      <c r="B30" s="22">
        <v>227006</v>
      </c>
      <c r="C30" s="23">
        <v>73.11</v>
      </c>
      <c r="D30" s="24">
        <f t="shared" si="6"/>
        <v>62.143499999999996</v>
      </c>
      <c r="E30" s="25">
        <v>24</v>
      </c>
      <c r="F30" s="30">
        <f t="shared" si="7"/>
        <v>2.5893124999999997</v>
      </c>
      <c r="G30" s="21"/>
      <c r="H30" s="21"/>
      <c r="I30" s="21" t="s">
        <v>52</v>
      </c>
      <c r="J30" s="74"/>
    </row>
    <row r="31" spans="1:10" ht="15.75" customHeight="1">
      <c r="A31" s="21" t="s">
        <v>53</v>
      </c>
      <c r="B31" s="22">
        <v>227015</v>
      </c>
      <c r="C31" s="23">
        <v>151.75</v>
      </c>
      <c r="D31" s="24">
        <f t="shared" si="6"/>
        <v>128.98749999999998</v>
      </c>
      <c r="E31" s="25">
        <v>72</v>
      </c>
      <c r="F31" s="30">
        <f t="shared" si="7"/>
        <v>1.7914930555555553</v>
      </c>
      <c r="G31" s="21"/>
      <c r="H31" s="21"/>
      <c r="I31" s="21" t="s">
        <v>52</v>
      </c>
      <c r="J31" s="82">
        <v>1000159900</v>
      </c>
    </row>
    <row r="32" spans="1:10" ht="15.75" customHeight="1">
      <c r="A32" s="21" t="s">
        <v>54</v>
      </c>
      <c r="B32" s="22">
        <v>227016</v>
      </c>
      <c r="C32" s="23">
        <v>129.22999999999999</v>
      </c>
      <c r="D32" s="24">
        <f t="shared" si="6"/>
        <v>109.84549999999999</v>
      </c>
      <c r="E32" s="25">
        <v>48</v>
      </c>
      <c r="F32" s="30">
        <f t="shared" si="7"/>
        <v>2.2884479166666662</v>
      </c>
      <c r="G32" s="21"/>
      <c r="H32" s="21"/>
      <c r="I32" s="21" t="s">
        <v>55</v>
      </c>
      <c r="J32" s="74"/>
    </row>
    <row r="33" spans="1:24" ht="15.75" customHeight="1">
      <c r="A33" s="21" t="s">
        <v>56</v>
      </c>
      <c r="B33" s="22">
        <v>227021</v>
      </c>
      <c r="C33" s="23">
        <v>8.1999999999999993</v>
      </c>
      <c r="D33" s="24">
        <f t="shared" si="6"/>
        <v>6.9699999999999989</v>
      </c>
      <c r="E33" s="25">
        <v>12</v>
      </c>
      <c r="F33" s="30">
        <f t="shared" si="7"/>
        <v>0.5808333333333332</v>
      </c>
      <c r="G33" s="21"/>
      <c r="H33" s="21"/>
      <c r="I33" s="21" t="s">
        <v>57</v>
      </c>
      <c r="J33" s="82">
        <v>1000160728</v>
      </c>
    </row>
    <row r="34" spans="1:24" ht="15.75" customHeight="1">
      <c r="A34" s="21" t="s">
        <v>58</v>
      </c>
      <c r="B34" s="22">
        <v>244001</v>
      </c>
      <c r="C34" s="23">
        <v>72.12</v>
      </c>
      <c r="D34" s="24">
        <f t="shared" si="6"/>
        <v>61.302</v>
      </c>
      <c r="E34" s="25">
        <v>100</v>
      </c>
      <c r="F34" s="30">
        <f t="shared" si="7"/>
        <v>0.61302000000000001</v>
      </c>
      <c r="G34" s="21"/>
      <c r="H34" s="21"/>
      <c r="I34" s="21" t="s">
        <v>20</v>
      </c>
      <c r="J34" s="74"/>
    </row>
    <row r="35" spans="1:24" ht="15.75" customHeight="1">
      <c r="A35" s="21" t="s">
        <v>59</v>
      </c>
      <c r="B35" s="22">
        <v>220018</v>
      </c>
      <c r="C35" s="23">
        <v>11.91</v>
      </c>
      <c r="D35" s="24">
        <f t="shared" si="6"/>
        <v>10.1235</v>
      </c>
      <c r="E35" s="25">
        <v>6</v>
      </c>
      <c r="F35" s="30">
        <f t="shared" si="7"/>
        <v>1.6872499999999999</v>
      </c>
      <c r="G35" s="21"/>
      <c r="H35" s="21"/>
      <c r="I35" s="21" t="s">
        <v>60</v>
      </c>
      <c r="J35" s="82">
        <v>1000189102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.75" customHeight="1">
      <c r="A36" s="21" t="s">
        <v>61</v>
      </c>
      <c r="B36" s="22">
        <v>221006</v>
      </c>
      <c r="C36" s="23">
        <v>11.91</v>
      </c>
      <c r="D36" s="24">
        <f t="shared" si="6"/>
        <v>10.1235</v>
      </c>
      <c r="E36" s="25">
        <v>6</v>
      </c>
      <c r="F36" s="30">
        <f t="shared" si="7"/>
        <v>1.6872499999999999</v>
      </c>
      <c r="G36" s="21"/>
      <c r="H36" s="21"/>
      <c r="I36" s="21" t="s">
        <v>60</v>
      </c>
      <c r="J36" s="82">
        <v>1000165610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15.75" hidden="1" customHeight="1">
      <c r="A37" s="45" t="s">
        <v>62</v>
      </c>
      <c r="B37" s="22">
        <v>61409</v>
      </c>
      <c r="C37" s="23">
        <f t="shared" ref="C37:C38" si="8">11.74*(1.085)</f>
        <v>12.7379</v>
      </c>
      <c r="D37" s="24">
        <f t="shared" si="6"/>
        <v>10.827214999999999</v>
      </c>
      <c r="E37" s="25">
        <v>6</v>
      </c>
      <c r="F37" s="30">
        <f t="shared" si="7"/>
        <v>1.8045358333333332</v>
      </c>
      <c r="G37" s="21"/>
      <c r="H37" s="21"/>
      <c r="I37" s="21" t="s">
        <v>15</v>
      </c>
      <c r="J37" s="74"/>
    </row>
    <row r="38" spans="1:24" ht="15.75" hidden="1" customHeight="1">
      <c r="A38" s="45" t="s">
        <v>63</v>
      </c>
      <c r="B38" s="22">
        <v>1405</v>
      </c>
      <c r="C38" s="23">
        <f t="shared" si="8"/>
        <v>12.7379</v>
      </c>
      <c r="D38" s="24">
        <f t="shared" si="6"/>
        <v>10.827214999999999</v>
      </c>
      <c r="E38" s="25">
        <v>6</v>
      </c>
      <c r="F38" s="30">
        <f t="shared" si="7"/>
        <v>1.8045358333333332</v>
      </c>
      <c r="G38" s="21"/>
      <c r="H38" s="21"/>
      <c r="I38" s="21" t="s">
        <v>15</v>
      </c>
      <c r="J38" s="74"/>
    </row>
    <row r="39" spans="1:24" ht="15.75" customHeight="1">
      <c r="A39" s="21" t="s">
        <v>64</v>
      </c>
      <c r="B39" s="22">
        <v>221000</v>
      </c>
      <c r="C39" s="23">
        <v>19.739999999999998</v>
      </c>
      <c r="D39" s="24">
        <f t="shared" si="6"/>
        <v>16.779</v>
      </c>
      <c r="E39" s="25">
        <v>12</v>
      </c>
      <c r="F39" s="30">
        <f t="shared" si="7"/>
        <v>1.39825</v>
      </c>
      <c r="G39" s="21"/>
      <c r="H39" s="21"/>
      <c r="I39" s="21" t="s">
        <v>65</v>
      </c>
      <c r="J39" s="82">
        <v>1000140606</v>
      </c>
    </row>
    <row r="40" spans="1:24" ht="15.75" customHeight="1">
      <c r="A40" s="21" t="s">
        <v>66</v>
      </c>
      <c r="B40" s="22">
        <v>222012</v>
      </c>
      <c r="C40" s="23">
        <v>19.260000000000002</v>
      </c>
      <c r="D40" s="24">
        <f t="shared" si="6"/>
        <v>16.371000000000002</v>
      </c>
      <c r="E40" s="25">
        <v>6</v>
      </c>
      <c r="F40" s="30">
        <f t="shared" si="7"/>
        <v>2.7285000000000004</v>
      </c>
      <c r="G40" s="21"/>
      <c r="H40" s="21"/>
      <c r="I40" s="21" t="s">
        <v>52</v>
      </c>
      <c r="J40" s="74"/>
    </row>
    <row r="41" spans="1:24" ht="15.75" customHeight="1">
      <c r="A41" s="21" t="s">
        <v>67</v>
      </c>
      <c r="B41" s="22">
        <v>222002</v>
      </c>
      <c r="C41" s="23">
        <v>33.78</v>
      </c>
      <c r="D41" s="24">
        <f t="shared" si="6"/>
        <v>28.713000000000001</v>
      </c>
      <c r="E41" s="25">
        <v>12</v>
      </c>
      <c r="F41" s="30">
        <f t="shared" si="7"/>
        <v>2.3927499999999999</v>
      </c>
      <c r="G41" s="21"/>
      <c r="H41" s="21"/>
      <c r="I41" s="21" t="s">
        <v>17</v>
      </c>
      <c r="J41" s="74"/>
    </row>
    <row r="42" spans="1:24" ht="15.75" customHeight="1">
      <c r="A42" s="21" t="s">
        <v>68</v>
      </c>
      <c r="B42" s="22" t="s">
        <v>469</v>
      </c>
      <c r="C42" s="23">
        <v>49.94</v>
      </c>
      <c r="D42" s="24">
        <f t="shared" si="6"/>
        <v>42.448999999999998</v>
      </c>
      <c r="E42" s="25">
        <v>36</v>
      </c>
      <c r="F42" s="30">
        <f t="shared" si="7"/>
        <v>1.1791388888888887</v>
      </c>
      <c r="G42" s="21"/>
      <c r="H42" s="21"/>
      <c r="I42" s="21" t="s">
        <v>20</v>
      </c>
      <c r="J42" s="74"/>
    </row>
    <row r="43" spans="1:24" ht="15.75" customHeight="1">
      <c r="A43" s="21" t="s">
        <v>69</v>
      </c>
      <c r="B43" s="22">
        <v>222003</v>
      </c>
      <c r="C43" s="23">
        <v>26.15</v>
      </c>
      <c r="D43" s="24">
        <f t="shared" si="6"/>
        <v>22.227499999999999</v>
      </c>
      <c r="E43" s="25">
        <v>12</v>
      </c>
      <c r="F43" s="30">
        <f t="shared" si="7"/>
        <v>1.8522916666666667</v>
      </c>
      <c r="G43" s="21"/>
      <c r="H43" s="21"/>
      <c r="I43" s="21" t="s">
        <v>70</v>
      </c>
      <c r="J43" s="74"/>
    </row>
    <row r="44" spans="1:24" ht="15.75" customHeight="1">
      <c r="A44" s="21" t="s">
        <v>71</v>
      </c>
      <c r="B44" s="22">
        <v>222009</v>
      </c>
      <c r="C44" s="23">
        <v>40.43</v>
      </c>
      <c r="D44" s="24">
        <f t="shared" si="6"/>
        <v>34.365499999999997</v>
      </c>
      <c r="E44" s="25">
        <v>24</v>
      </c>
      <c r="F44" s="30">
        <f t="shared" si="7"/>
        <v>1.4318958333333331</v>
      </c>
      <c r="G44" s="21"/>
      <c r="H44" s="21"/>
      <c r="I44" s="21" t="s">
        <v>17</v>
      </c>
      <c r="J44" s="82">
        <v>1000192175</v>
      </c>
    </row>
    <row r="45" spans="1:24" ht="15.75" customHeight="1">
      <c r="A45" s="21" t="s">
        <v>72</v>
      </c>
      <c r="B45" s="22">
        <v>222008</v>
      </c>
      <c r="C45" s="23">
        <v>40.43</v>
      </c>
      <c r="D45" s="24">
        <f t="shared" si="6"/>
        <v>34.365499999999997</v>
      </c>
      <c r="E45" s="25">
        <v>24</v>
      </c>
      <c r="F45" s="30">
        <f t="shared" si="7"/>
        <v>1.4318958333333331</v>
      </c>
      <c r="G45" s="21"/>
      <c r="H45" s="21"/>
      <c r="I45" s="21" t="s">
        <v>17</v>
      </c>
      <c r="J45" s="74"/>
    </row>
    <row r="46" spans="1:24" ht="15.75" customHeight="1">
      <c r="A46" s="21" t="s">
        <v>73</v>
      </c>
      <c r="B46" s="22">
        <v>236019</v>
      </c>
      <c r="C46" s="23">
        <v>4.91</v>
      </c>
      <c r="D46" s="24">
        <f t="shared" si="6"/>
        <v>4.1734999999999998</v>
      </c>
      <c r="E46" s="25">
        <v>12</v>
      </c>
      <c r="F46" s="30">
        <f t="shared" si="7"/>
        <v>0.34779166666666667</v>
      </c>
      <c r="G46" s="21"/>
      <c r="H46" s="21"/>
      <c r="I46" s="21" t="s">
        <v>57</v>
      </c>
      <c r="J46" s="74"/>
    </row>
    <row r="47" spans="1:24" ht="15.75" customHeight="1">
      <c r="A47" s="19" t="s">
        <v>74</v>
      </c>
      <c r="B47" s="39">
        <v>236023</v>
      </c>
      <c r="C47" s="41">
        <v>65.91</v>
      </c>
      <c r="D47" s="42">
        <f t="shared" si="6"/>
        <v>56.023499999999999</v>
      </c>
      <c r="E47" s="43">
        <v>576</v>
      </c>
      <c r="F47" s="49">
        <f t="shared" si="7"/>
        <v>9.7263020833333325E-2</v>
      </c>
      <c r="G47" s="19"/>
      <c r="H47" s="19"/>
      <c r="I47" s="19" t="s">
        <v>75</v>
      </c>
      <c r="J47" s="74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15.75" customHeight="1">
      <c r="A48" s="21" t="s">
        <v>76</v>
      </c>
      <c r="B48" s="22" t="s">
        <v>469</v>
      </c>
      <c r="C48" s="23">
        <f>64.38*(1.085)</f>
        <v>69.8523</v>
      </c>
      <c r="D48" s="24">
        <f t="shared" si="6"/>
        <v>59.374454999999998</v>
      </c>
      <c r="E48" s="25">
        <v>720</v>
      </c>
      <c r="F48" s="30">
        <f t="shared" si="7"/>
        <v>8.2464520833333332E-2</v>
      </c>
      <c r="G48" s="21"/>
      <c r="H48" s="21"/>
      <c r="I48" s="21" t="s">
        <v>77</v>
      </c>
      <c r="J48" s="74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15.75" customHeight="1">
      <c r="A49" s="21" t="s">
        <v>78</v>
      </c>
      <c r="B49" s="22" t="s">
        <v>469</v>
      </c>
      <c r="C49" s="23">
        <v>105.28</v>
      </c>
      <c r="D49" s="24">
        <f t="shared" si="6"/>
        <v>89.488</v>
      </c>
      <c r="E49" s="25">
        <v>432</v>
      </c>
      <c r="F49" s="30">
        <f t="shared" si="7"/>
        <v>0.20714814814814814</v>
      </c>
      <c r="G49" s="21"/>
      <c r="H49" s="21"/>
      <c r="I49" s="21" t="s">
        <v>79</v>
      </c>
      <c r="J49" s="74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5.75" customHeight="1">
      <c r="A50" s="19" t="s">
        <v>80</v>
      </c>
      <c r="B50" s="39">
        <v>236018</v>
      </c>
      <c r="C50" s="41">
        <v>230.17</v>
      </c>
      <c r="D50" s="42">
        <f t="shared" si="6"/>
        <v>195.64449999999999</v>
      </c>
      <c r="E50" s="43">
        <v>288</v>
      </c>
      <c r="F50" s="49">
        <f t="shared" si="7"/>
        <v>0.67932118055555557</v>
      </c>
      <c r="G50" s="19"/>
      <c r="H50" s="19"/>
      <c r="I50" s="19" t="s">
        <v>81</v>
      </c>
      <c r="J50" s="74"/>
    </row>
    <row r="51" spans="1:24" ht="15.75" customHeight="1">
      <c r="A51" s="21" t="s">
        <v>82</v>
      </c>
      <c r="B51" s="22" t="s">
        <v>469</v>
      </c>
      <c r="C51" s="23">
        <v>161.09</v>
      </c>
      <c r="D51" s="24">
        <f t="shared" si="6"/>
        <v>136.9265</v>
      </c>
      <c r="E51" s="25">
        <v>288</v>
      </c>
      <c r="F51" s="30">
        <f t="shared" si="7"/>
        <v>0.47543923611111111</v>
      </c>
      <c r="G51" s="21"/>
      <c r="H51" s="21"/>
      <c r="I51" s="21" t="s">
        <v>81</v>
      </c>
      <c r="J51" s="74"/>
    </row>
    <row r="52" spans="1:24" ht="15.75" customHeight="1">
      <c r="A52" s="21" t="s">
        <v>83</v>
      </c>
      <c r="B52" s="22">
        <v>236016</v>
      </c>
      <c r="C52" s="23">
        <v>120.18</v>
      </c>
      <c r="D52" s="24">
        <f t="shared" si="6"/>
        <v>102.15300000000001</v>
      </c>
      <c r="E52" s="25">
        <v>288</v>
      </c>
      <c r="F52" s="30">
        <f t="shared" si="7"/>
        <v>0.35469791666666667</v>
      </c>
      <c r="G52" s="21"/>
      <c r="H52" s="21"/>
      <c r="I52" s="21" t="s">
        <v>81</v>
      </c>
      <c r="J52" s="74">
        <v>1000122260</v>
      </c>
    </row>
    <row r="53" spans="1:24" ht="15.75" customHeight="1">
      <c r="A53" s="21" t="s">
        <v>84</v>
      </c>
      <c r="B53" s="22">
        <v>236021</v>
      </c>
      <c r="C53" s="23">
        <v>51.34</v>
      </c>
      <c r="D53" s="24">
        <f t="shared" si="6"/>
        <v>43.639000000000003</v>
      </c>
      <c r="E53" s="25">
        <v>2160</v>
      </c>
      <c r="F53" s="30">
        <f t="shared" si="7"/>
        <v>2.020324074074074E-2</v>
      </c>
      <c r="G53" s="21"/>
      <c r="H53" s="21"/>
      <c r="I53" s="21" t="s">
        <v>85</v>
      </c>
      <c r="J53" s="74"/>
    </row>
    <row r="54" spans="1:24" ht="15.75" customHeight="1">
      <c r="A54" s="21" t="s">
        <v>86</v>
      </c>
      <c r="B54" s="22">
        <v>236012</v>
      </c>
      <c r="C54" s="23">
        <v>55.92</v>
      </c>
      <c r="D54" s="24">
        <f t="shared" si="6"/>
        <v>47.532000000000004</v>
      </c>
      <c r="E54" s="25">
        <v>2160</v>
      </c>
      <c r="F54" s="30">
        <f t="shared" si="7"/>
        <v>2.2005555555555556E-2</v>
      </c>
      <c r="G54" s="21"/>
      <c r="H54" s="21"/>
      <c r="I54" s="21" t="s">
        <v>85</v>
      </c>
      <c r="J54" s="74"/>
    </row>
    <row r="55" spans="1:24" ht="15.75" customHeight="1">
      <c r="A55" s="21" t="s">
        <v>87</v>
      </c>
      <c r="B55" s="22">
        <v>236003</v>
      </c>
      <c r="C55" s="23">
        <f>58.15*(1.085)</f>
        <v>63.092749999999995</v>
      </c>
      <c r="D55" s="24">
        <f t="shared" si="6"/>
        <v>53.628837499999996</v>
      </c>
      <c r="E55" s="25">
        <v>1440</v>
      </c>
      <c r="F55" s="30">
        <f t="shared" si="7"/>
        <v>3.7242248263888889E-2</v>
      </c>
      <c r="G55" s="21"/>
      <c r="H55" s="21"/>
      <c r="I55" s="21" t="s">
        <v>88</v>
      </c>
      <c r="J55" s="74"/>
    </row>
    <row r="56" spans="1:24" ht="15.75" customHeight="1">
      <c r="A56" s="21" t="s">
        <v>89</v>
      </c>
      <c r="B56" s="22">
        <v>236001</v>
      </c>
      <c r="C56" s="23">
        <v>6.06</v>
      </c>
      <c r="D56" s="24">
        <f t="shared" si="6"/>
        <v>5.1509999999999998</v>
      </c>
      <c r="E56" s="25">
        <v>12</v>
      </c>
      <c r="F56" s="30">
        <f t="shared" si="7"/>
        <v>0.42924999999999996</v>
      </c>
      <c r="G56" s="21"/>
      <c r="H56" s="21"/>
      <c r="I56" s="21" t="s">
        <v>57</v>
      </c>
      <c r="J56" s="82">
        <v>1000165578</v>
      </c>
    </row>
    <row r="57" spans="1:24" ht="15.75" customHeight="1">
      <c r="A57" s="21" t="s">
        <v>90</v>
      </c>
      <c r="B57" s="22">
        <v>235001</v>
      </c>
      <c r="C57" s="23">
        <v>120.46</v>
      </c>
      <c r="D57" s="24">
        <f t="shared" si="6"/>
        <v>102.39099999999999</v>
      </c>
      <c r="E57" s="25">
        <v>3456</v>
      </c>
      <c r="F57" s="30">
        <f t="shared" si="7"/>
        <v>2.9627025462962961E-2</v>
      </c>
      <c r="G57" s="21"/>
      <c r="H57" s="21"/>
      <c r="I57" s="21" t="s">
        <v>91</v>
      </c>
      <c r="J57" s="74"/>
    </row>
    <row r="58" spans="1:24" ht="15.75" customHeight="1">
      <c r="A58" s="21" t="s">
        <v>92</v>
      </c>
      <c r="B58" s="22" t="s">
        <v>469</v>
      </c>
      <c r="C58" s="23">
        <f>19.85*(1.085)</f>
        <v>21.53725</v>
      </c>
      <c r="D58" s="24">
        <f t="shared" si="6"/>
        <v>18.306662499999998</v>
      </c>
      <c r="E58" s="25">
        <v>6</v>
      </c>
      <c r="F58" s="30">
        <f t="shared" si="7"/>
        <v>3.0511104166666665</v>
      </c>
      <c r="G58" s="21"/>
      <c r="H58" s="21"/>
      <c r="I58" s="21" t="s">
        <v>93</v>
      </c>
      <c r="J58" s="74"/>
    </row>
    <row r="59" spans="1:24" ht="15.75" customHeight="1">
      <c r="A59" s="21" t="s">
        <v>94</v>
      </c>
      <c r="B59" s="22" t="s">
        <v>469</v>
      </c>
      <c r="C59" s="23">
        <f>18.46*(1.085)</f>
        <v>20.0291</v>
      </c>
      <c r="D59" s="24">
        <f t="shared" si="6"/>
        <v>17.024735</v>
      </c>
      <c r="E59" s="25">
        <v>6</v>
      </c>
      <c r="F59" s="30">
        <f t="shared" si="7"/>
        <v>2.8374558333333333</v>
      </c>
      <c r="G59" s="21"/>
      <c r="H59" s="21"/>
      <c r="I59" s="21" t="s">
        <v>93</v>
      </c>
      <c r="J59" s="74"/>
    </row>
    <row r="60" spans="1:24" ht="15.75" customHeight="1">
      <c r="A60" s="21" t="s">
        <v>95</v>
      </c>
      <c r="B60" s="22">
        <v>226010</v>
      </c>
      <c r="C60" s="23">
        <f>49.55*(1.085)</f>
        <v>53.761749999999992</v>
      </c>
      <c r="D60" s="24">
        <f t="shared" si="6"/>
        <v>45.697487499999994</v>
      </c>
      <c r="E60" s="25">
        <v>144</v>
      </c>
      <c r="F60" s="30">
        <f t="shared" si="7"/>
        <v>0.3173436631944444</v>
      </c>
      <c r="G60" s="21"/>
      <c r="H60" s="21"/>
      <c r="I60" s="21" t="s">
        <v>20</v>
      </c>
      <c r="J60" s="74"/>
    </row>
    <row r="61" spans="1:24" ht="15.75" customHeight="1">
      <c r="A61" s="21" t="s">
        <v>96</v>
      </c>
      <c r="B61" s="22">
        <v>226001</v>
      </c>
      <c r="C61" s="23">
        <v>77.709999999999994</v>
      </c>
      <c r="D61" s="24">
        <f t="shared" si="6"/>
        <v>66.0535</v>
      </c>
      <c r="E61" s="25">
        <v>96</v>
      </c>
      <c r="F61" s="30">
        <f t="shared" si="7"/>
        <v>0.68805729166666663</v>
      </c>
      <c r="G61" s="21"/>
      <c r="H61" s="21"/>
      <c r="I61" s="21" t="s">
        <v>17</v>
      </c>
      <c r="J61" s="74"/>
    </row>
    <row r="62" spans="1:24" ht="15.75" customHeight="1">
      <c r="A62" s="19" t="s">
        <v>97</v>
      </c>
      <c r="B62" s="39">
        <v>235003</v>
      </c>
      <c r="C62" s="41">
        <v>140.4</v>
      </c>
      <c r="D62" s="42">
        <f t="shared" si="6"/>
        <v>119.34</v>
      </c>
      <c r="E62" s="43">
        <v>288</v>
      </c>
      <c r="F62" s="49">
        <f t="shared" si="7"/>
        <v>0.41437499999999999</v>
      </c>
      <c r="G62" s="19"/>
      <c r="H62" s="19"/>
      <c r="I62" s="19" t="s">
        <v>81</v>
      </c>
      <c r="J62" s="74"/>
    </row>
    <row r="63" spans="1:24" ht="15.75" customHeight="1">
      <c r="A63" s="19" t="s">
        <v>98</v>
      </c>
      <c r="B63" s="39">
        <v>234000</v>
      </c>
      <c r="C63" s="41">
        <v>62.77</v>
      </c>
      <c r="D63" s="42">
        <f t="shared" si="6"/>
        <v>53.354500000000002</v>
      </c>
      <c r="E63" s="43">
        <v>24</v>
      </c>
      <c r="F63" s="49">
        <f t="shared" si="7"/>
        <v>2.2231041666666669</v>
      </c>
      <c r="G63" s="19"/>
      <c r="H63" s="19"/>
      <c r="I63" s="19" t="s">
        <v>99</v>
      </c>
      <c r="J63" s="74"/>
    </row>
    <row r="64" spans="1:24" ht="15.75" customHeight="1">
      <c r="A64" s="19" t="s">
        <v>100</v>
      </c>
      <c r="B64" s="39">
        <v>230002</v>
      </c>
      <c r="C64" s="41">
        <f>38.03*(1.085)</f>
        <v>41.262549999999997</v>
      </c>
      <c r="D64" s="42">
        <f t="shared" si="6"/>
        <v>35.073167499999997</v>
      </c>
      <c r="E64" s="43">
        <v>96</v>
      </c>
      <c r="F64" s="49">
        <f t="shared" si="7"/>
        <v>0.36534549479166661</v>
      </c>
      <c r="G64" s="19"/>
      <c r="H64" s="19"/>
      <c r="I64" s="19" t="s">
        <v>20</v>
      </c>
      <c r="J64" s="74"/>
    </row>
    <row r="65" spans="1:10" ht="15.75" customHeight="1">
      <c r="A65" s="19" t="s">
        <v>101</v>
      </c>
      <c r="B65" s="39">
        <v>230008</v>
      </c>
      <c r="C65" s="41">
        <v>44.97</v>
      </c>
      <c r="D65" s="42">
        <f t="shared" si="6"/>
        <v>38.224499999999999</v>
      </c>
      <c r="E65" s="43">
        <v>48</v>
      </c>
      <c r="F65" s="49">
        <f t="shared" si="7"/>
        <v>0.79634375000000002</v>
      </c>
      <c r="G65" s="19"/>
      <c r="H65" s="19"/>
      <c r="I65" s="19" t="s">
        <v>17</v>
      </c>
      <c r="J65" s="74"/>
    </row>
    <row r="66" spans="1:10" ht="15.75" customHeight="1">
      <c r="A66" s="19" t="s">
        <v>102</v>
      </c>
      <c r="B66" s="39">
        <v>230001</v>
      </c>
      <c r="C66" s="41">
        <v>59.15</v>
      </c>
      <c r="D66" s="42">
        <f t="shared" si="6"/>
        <v>50.277499999999996</v>
      </c>
      <c r="E66" s="43">
        <v>48</v>
      </c>
      <c r="F66" s="49">
        <f t="shared" si="7"/>
        <v>1.0474479166666666</v>
      </c>
      <c r="G66" s="19"/>
      <c r="H66" s="19"/>
      <c r="I66" s="19" t="s">
        <v>103</v>
      </c>
      <c r="J66" s="74"/>
    </row>
    <row r="67" spans="1:10" ht="15.75" customHeight="1">
      <c r="A67" s="19" t="s">
        <v>104</v>
      </c>
      <c r="B67" s="39" t="s">
        <v>469</v>
      </c>
      <c r="C67" s="41">
        <f>32.62*(1.085)</f>
        <v>35.392699999999998</v>
      </c>
      <c r="D67" s="42">
        <f t="shared" si="6"/>
        <v>30.083794999999999</v>
      </c>
      <c r="E67" s="43">
        <v>12</v>
      </c>
      <c r="F67" s="49">
        <f t="shared" si="7"/>
        <v>2.5069829166666664</v>
      </c>
      <c r="G67" s="19"/>
      <c r="H67" s="19"/>
      <c r="I67" s="19" t="s">
        <v>105</v>
      </c>
      <c r="J67" s="74"/>
    </row>
    <row r="68" spans="1:10" ht="15.75" customHeight="1">
      <c r="A68" s="19" t="s">
        <v>106</v>
      </c>
      <c r="B68" s="39">
        <v>229004</v>
      </c>
      <c r="C68" s="41">
        <v>95.58</v>
      </c>
      <c r="D68" s="42">
        <f t="shared" si="6"/>
        <v>81.242999999999995</v>
      </c>
      <c r="E68" s="43">
        <v>48</v>
      </c>
      <c r="F68" s="49">
        <f t="shared" si="7"/>
        <v>1.6925625</v>
      </c>
      <c r="G68" s="19"/>
      <c r="H68" s="19"/>
      <c r="I68" s="19" t="s">
        <v>23</v>
      </c>
      <c r="J68" s="74"/>
    </row>
    <row r="69" spans="1:10" ht="15.75" customHeight="1">
      <c r="A69" s="19" t="s">
        <v>107</v>
      </c>
      <c r="B69" s="39">
        <v>229000</v>
      </c>
      <c r="C69" s="41">
        <v>104.4</v>
      </c>
      <c r="D69" s="42">
        <f t="shared" si="6"/>
        <v>88.740000000000009</v>
      </c>
      <c r="E69" s="43">
        <v>96</v>
      </c>
      <c r="F69" s="49">
        <f t="shared" si="7"/>
        <v>0.92437500000000006</v>
      </c>
      <c r="G69" s="19"/>
      <c r="H69" s="19"/>
      <c r="I69" s="19" t="s">
        <v>17</v>
      </c>
      <c r="J69" s="74"/>
    </row>
    <row r="70" spans="1:10" ht="15.75" customHeight="1">
      <c r="A70" s="19" t="s">
        <v>108</v>
      </c>
      <c r="B70" s="39">
        <v>225004</v>
      </c>
      <c r="C70" s="41">
        <v>38.22</v>
      </c>
      <c r="D70" s="42">
        <f t="shared" si="6"/>
        <v>32.486999999999995</v>
      </c>
      <c r="E70" s="43">
        <v>12</v>
      </c>
      <c r="F70" s="49">
        <f t="shared" si="7"/>
        <v>2.7072499999999997</v>
      </c>
      <c r="G70" s="19"/>
      <c r="H70" s="19"/>
      <c r="I70" s="19" t="s">
        <v>20</v>
      </c>
      <c r="J70" s="74"/>
    </row>
    <row r="71" spans="1:10" ht="15.75" customHeight="1">
      <c r="A71" s="19" t="s">
        <v>109</v>
      </c>
      <c r="B71" s="39">
        <v>225009</v>
      </c>
      <c r="C71" s="41">
        <v>54.65</v>
      </c>
      <c r="D71" s="42">
        <f t="shared" si="6"/>
        <v>46.452500000000001</v>
      </c>
      <c r="E71" s="43">
        <v>12</v>
      </c>
      <c r="F71" s="49">
        <f t="shared" si="7"/>
        <v>3.8710416666666667</v>
      </c>
      <c r="G71" s="19"/>
      <c r="H71" s="19"/>
      <c r="I71" s="19" t="s">
        <v>41</v>
      </c>
      <c r="J71" s="74"/>
    </row>
    <row r="72" spans="1:10" ht="15.75" customHeight="1">
      <c r="A72" s="19" t="s">
        <v>110</v>
      </c>
      <c r="B72" s="39">
        <v>225003</v>
      </c>
      <c r="C72" s="41">
        <v>37.85</v>
      </c>
      <c r="D72" s="42">
        <f t="shared" si="6"/>
        <v>32.172499999999999</v>
      </c>
      <c r="E72" s="43">
        <v>12</v>
      </c>
      <c r="F72" s="49">
        <f t="shared" si="7"/>
        <v>2.6810416666666668</v>
      </c>
      <c r="G72" s="19"/>
      <c r="H72" s="19"/>
      <c r="I72" s="19" t="s">
        <v>111</v>
      </c>
      <c r="J72" s="74"/>
    </row>
    <row r="73" spans="1:10" ht="15.75" customHeight="1">
      <c r="A73" s="19" t="s">
        <v>112</v>
      </c>
      <c r="B73" s="39">
        <v>225010</v>
      </c>
      <c r="C73" s="41">
        <v>32.49</v>
      </c>
      <c r="D73" s="42">
        <f t="shared" si="6"/>
        <v>27.616500000000002</v>
      </c>
      <c r="E73" s="43">
        <v>12</v>
      </c>
      <c r="F73" s="49">
        <f t="shared" si="7"/>
        <v>2.3013750000000002</v>
      </c>
      <c r="G73" s="19"/>
      <c r="H73" s="19"/>
      <c r="I73" s="19" t="s">
        <v>113</v>
      </c>
      <c r="J73" s="82">
        <v>1000122437</v>
      </c>
    </row>
    <row r="74" spans="1:10" ht="15.75" customHeight="1">
      <c r="A74" s="19" t="s">
        <v>114</v>
      </c>
      <c r="B74" s="39">
        <v>225011</v>
      </c>
      <c r="C74" s="41">
        <v>50.77</v>
      </c>
      <c r="D74" s="42">
        <f t="shared" si="6"/>
        <v>43.154499999999999</v>
      </c>
      <c r="E74" s="43">
        <v>12</v>
      </c>
      <c r="F74" s="49">
        <f t="shared" si="7"/>
        <v>3.5962083333333332</v>
      </c>
      <c r="G74" s="19"/>
      <c r="H74" s="19"/>
      <c r="I74" s="19" t="s">
        <v>113</v>
      </c>
      <c r="J74" s="82">
        <v>1000122471</v>
      </c>
    </row>
    <row r="75" spans="1:10" ht="15.75" customHeight="1">
      <c r="A75" s="19" t="s">
        <v>115</v>
      </c>
      <c r="B75" s="39">
        <v>225008</v>
      </c>
      <c r="C75" s="41">
        <v>115.52</v>
      </c>
      <c r="D75" s="42">
        <f t="shared" si="6"/>
        <v>98.191999999999993</v>
      </c>
      <c r="E75" s="43">
        <v>144</v>
      </c>
      <c r="F75" s="49">
        <f t="shared" si="7"/>
        <v>0.68188888888888888</v>
      </c>
      <c r="G75" s="19"/>
      <c r="H75" s="19"/>
      <c r="I75" s="19" t="s">
        <v>116</v>
      </c>
      <c r="J75" s="74"/>
    </row>
    <row r="76" spans="1:10" ht="15.75" customHeight="1">
      <c r="A76" s="19" t="s">
        <v>117</v>
      </c>
      <c r="B76" s="39">
        <v>225001</v>
      </c>
      <c r="C76" s="41">
        <v>251.58</v>
      </c>
      <c r="D76" s="42">
        <f t="shared" si="6"/>
        <v>213.84300000000002</v>
      </c>
      <c r="E76" s="43">
        <v>576</v>
      </c>
      <c r="F76" s="49">
        <f t="shared" si="7"/>
        <v>0.37125520833333336</v>
      </c>
      <c r="G76" s="19"/>
      <c r="H76" s="19"/>
      <c r="I76" s="19" t="s">
        <v>44</v>
      </c>
      <c r="J76" s="74"/>
    </row>
    <row r="77" spans="1:10" ht="15.75" customHeight="1">
      <c r="A77" s="19" t="s">
        <v>118</v>
      </c>
      <c r="B77" s="39">
        <v>225000</v>
      </c>
      <c r="C77" s="41">
        <v>60.41</v>
      </c>
      <c r="D77" s="42">
        <f t="shared" si="6"/>
        <v>51.348499999999994</v>
      </c>
      <c r="E77" s="43">
        <v>1000</v>
      </c>
      <c r="F77" s="49">
        <f t="shared" si="7"/>
        <v>5.1348499999999991E-2</v>
      </c>
      <c r="G77" s="19"/>
      <c r="H77" s="19"/>
      <c r="I77" s="19" t="s">
        <v>119</v>
      </c>
      <c r="J77" s="74"/>
    </row>
    <row r="78" spans="1:10" ht="15.75" customHeight="1">
      <c r="A78" s="19" t="s">
        <v>120</v>
      </c>
      <c r="B78" s="39">
        <v>225005</v>
      </c>
      <c r="C78" s="41">
        <v>51.98</v>
      </c>
      <c r="D78" s="42">
        <f t="shared" si="6"/>
        <v>44.182999999999993</v>
      </c>
      <c r="E78" s="43">
        <v>96</v>
      </c>
      <c r="F78" s="49">
        <f t="shared" si="7"/>
        <v>0.46023958333333326</v>
      </c>
      <c r="G78" s="19"/>
      <c r="H78" s="19"/>
      <c r="I78" s="19" t="s">
        <v>121</v>
      </c>
      <c r="J78" s="82">
        <v>1000136860</v>
      </c>
    </row>
    <row r="79" spans="1:10" ht="15.75" customHeight="1">
      <c r="A79" s="19" t="s">
        <v>122</v>
      </c>
      <c r="B79" s="39">
        <v>225006</v>
      </c>
      <c r="C79" s="41">
        <v>51.98</v>
      </c>
      <c r="D79" s="42">
        <f t="shared" si="6"/>
        <v>44.182999999999993</v>
      </c>
      <c r="E79" s="43">
        <v>96</v>
      </c>
      <c r="F79" s="49">
        <f t="shared" si="7"/>
        <v>0.46023958333333326</v>
      </c>
      <c r="G79" s="19"/>
      <c r="H79" s="19"/>
      <c r="I79" s="19" t="s">
        <v>121</v>
      </c>
      <c r="J79" s="74"/>
    </row>
    <row r="80" spans="1:10" ht="15.75" customHeight="1">
      <c r="A80" s="19" t="s">
        <v>123</v>
      </c>
      <c r="B80" s="39">
        <v>100057</v>
      </c>
      <c r="C80" s="41">
        <f>42.78*(1.085)</f>
        <v>46.4163</v>
      </c>
      <c r="D80" s="42">
        <f t="shared" si="6"/>
        <v>39.453854999999997</v>
      </c>
      <c r="E80" s="43">
        <v>96</v>
      </c>
      <c r="F80" s="49">
        <f t="shared" si="7"/>
        <v>0.41097765624999999</v>
      </c>
      <c r="G80" s="19"/>
      <c r="H80" s="19"/>
      <c r="I80" s="19" t="s">
        <v>20</v>
      </c>
      <c r="J80" s="74"/>
    </row>
    <row r="81" spans="1:24" ht="15.75" customHeight="1">
      <c r="A81" s="19" t="s">
        <v>124</v>
      </c>
      <c r="B81" s="39">
        <v>233010</v>
      </c>
      <c r="C81" s="41">
        <f>24.38*(1.085)</f>
        <v>26.452299999999997</v>
      </c>
      <c r="D81" s="42">
        <f t="shared" si="6"/>
        <v>22.484454999999997</v>
      </c>
      <c r="E81" s="43">
        <v>18</v>
      </c>
      <c r="F81" s="49">
        <f t="shared" si="7"/>
        <v>1.2491363888888887</v>
      </c>
      <c r="G81" s="19"/>
      <c r="H81" s="19"/>
      <c r="I81" s="19" t="s">
        <v>125</v>
      </c>
      <c r="J81" s="74"/>
    </row>
    <row r="82" spans="1:24" ht="15.75" customHeight="1">
      <c r="A82" s="19" t="s">
        <v>126</v>
      </c>
      <c r="B82" s="39">
        <v>233003</v>
      </c>
      <c r="C82" s="41">
        <f>21.87*(1.085)</f>
        <v>23.728950000000001</v>
      </c>
      <c r="D82" s="42">
        <f t="shared" si="6"/>
        <v>20.169607500000001</v>
      </c>
      <c r="E82" s="43">
        <v>250</v>
      </c>
      <c r="F82" s="49">
        <f t="shared" si="7"/>
        <v>8.0678430000000009E-2</v>
      </c>
      <c r="G82" s="19"/>
      <c r="H82" s="19"/>
      <c r="I82" s="19" t="s">
        <v>127</v>
      </c>
      <c r="J82" s="74"/>
    </row>
    <row r="83" spans="1:24" ht="15.75" customHeight="1">
      <c r="A83" s="19" t="s">
        <v>128</v>
      </c>
      <c r="B83" s="39">
        <v>233009</v>
      </c>
      <c r="C83" s="41">
        <f>58.46*(1.085)</f>
        <v>63.429099999999998</v>
      </c>
      <c r="D83" s="42">
        <f t="shared" si="6"/>
        <v>53.914735</v>
      </c>
      <c r="E83" s="43">
        <v>500</v>
      </c>
      <c r="F83" s="49">
        <f t="shared" si="7"/>
        <v>0.10782947</v>
      </c>
      <c r="G83" s="19"/>
      <c r="H83" s="19"/>
      <c r="I83" s="19" t="s">
        <v>127</v>
      </c>
      <c r="J83" s="74"/>
    </row>
    <row r="84" spans="1:24" ht="15.75" hidden="1" customHeight="1">
      <c r="A84" s="19" t="s">
        <v>129</v>
      </c>
      <c r="B84" s="39">
        <v>61425</v>
      </c>
      <c r="C84" s="41">
        <f>36*(1.085)</f>
        <v>39.06</v>
      </c>
      <c r="D84" s="42">
        <f t="shared" si="6"/>
        <v>33.201000000000001</v>
      </c>
      <c r="E84" s="43">
        <v>48</v>
      </c>
      <c r="F84" s="49">
        <f t="shared" si="7"/>
        <v>0.69168750000000001</v>
      </c>
      <c r="G84" s="19"/>
      <c r="H84" s="19"/>
      <c r="I84" s="19" t="s">
        <v>130</v>
      </c>
      <c r="J84" s="74"/>
    </row>
    <row r="85" spans="1:24" ht="15.75" hidden="1" customHeight="1">
      <c r="A85" s="19" t="s">
        <v>131</v>
      </c>
      <c r="B85" s="39">
        <v>91467</v>
      </c>
      <c r="C85" s="41">
        <f>30.65*(1.085)</f>
        <v>33.255249999999997</v>
      </c>
      <c r="D85" s="42">
        <f t="shared" si="6"/>
        <v>28.266962499999995</v>
      </c>
      <c r="E85" s="43">
        <v>24</v>
      </c>
      <c r="F85" s="49">
        <f t="shared" si="7"/>
        <v>1.1777901041666665</v>
      </c>
      <c r="G85" s="19"/>
      <c r="H85" s="19"/>
      <c r="I85" s="19" t="s">
        <v>132</v>
      </c>
      <c r="J85" s="74"/>
    </row>
    <row r="86" spans="1:24" ht="15.75" customHeight="1">
      <c r="A86" s="19" t="s">
        <v>133</v>
      </c>
      <c r="B86" s="39" t="s">
        <v>469</v>
      </c>
      <c r="C86" s="41">
        <f>76.8*(1.085)</f>
        <v>83.327999999999989</v>
      </c>
      <c r="D86" s="42">
        <f t="shared" si="6"/>
        <v>70.828799999999987</v>
      </c>
      <c r="E86" s="43">
        <v>24</v>
      </c>
      <c r="F86" s="49">
        <f t="shared" si="7"/>
        <v>2.9511999999999996</v>
      </c>
      <c r="G86" s="19"/>
      <c r="H86" s="19"/>
      <c r="I86" s="19" t="s">
        <v>134</v>
      </c>
      <c r="J86" s="74"/>
    </row>
    <row r="87" spans="1:24" ht="15.75" customHeight="1">
      <c r="A87" s="19" t="s">
        <v>135</v>
      </c>
      <c r="B87" s="39">
        <v>223007</v>
      </c>
      <c r="C87" s="41">
        <v>44.31</v>
      </c>
      <c r="D87" s="42">
        <f t="shared" si="6"/>
        <v>37.663499999999999</v>
      </c>
      <c r="E87" s="43">
        <v>24</v>
      </c>
      <c r="F87" s="49">
        <f t="shared" si="7"/>
        <v>1.5693124999999999</v>
      </c>
      <c r="G87" s="19"/>
      <c r="H87" s="19"/>
      <c r="I87" s="19" t="s">
        <v>17</v>
      </c>
      <c r="J87" s="74"/>
    </row>
    <row r="88" spans="1:24" ht="15.75" customHeight="1">
      <c r="A88" s="19" t="s">
        <v>136</v>
      </c>
      <c r="B88" s="39">
        <v>223038</v>
      </c>
      <c r="C88" s="41">
        <f>43.2*(1.085)</f>
        <v>46.872</v>
      </c>
      <c r="D88" s="42">
        <f t="shared" si="6"/>
        <v>39.841200000000001</v>
      </c>
      <c r="E88" s="43">
        <v>24</v>
      </c>
      <c r="F88" s="49">
        <f t="shared" si="7"/>
        <v>1.66005</v>
      </c>
      <c r="G88" s="19"/>
      <c r="H88" s="19"/>
      <c r="I88" s="19" t="s">
        <v>137</v>
      </c>
      <c r="J88" s="74"/>
    </row>
    <row r="89" spans="1:24" ht="15.75" customHeight="1">
      <c r="A89" s="19" t="s">
        <v>138</v>
      </c>
      <c r="B89" s="39">
        <v>238006</v>
      </c>
      <c r="C89" s="41">
        <v>165.92</v>
      </c>
      <c r="D89" s="42">
        <f t="shared" si="6"/>
        <v>141.03199999999998</v>
      </c>
      <c r="E89" s="43">
        <v>24</v>
      </c>
      <c r="F89" s="49">
        <f t="shared" si="7"/>
        <v>5.8763333333333323</v>
      </c>
      <c r="G89" s="19"/>
      <c r="H89" s="19"/>
      <c r="I89" s="19" t="s">
        <v>139</v>
      </c>
      <c r="J89" s="74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</row>
    <row r="90" spans="1:24" ht="15.75" customHeight="1">
      <c r="A90" s="50" t="s">
        <v>140</v>
      </c>
      <c r="B90" s="39" t="s">
        <v>469</v>
      </c>
      <c r="C90" s="41">
        <f>15.69*(1.085)</f>
        <v>17.02365</v>
      </c>
      <c r="D90" s="42">
        <f t="shared" si="6"/>
        <v>14.470102499999999</v>
      </c>
      <c r="E90" s="43">
        <v>24</v>
      </c>
      <c r="F90" s="49">
        <f t="shared" si="7"/>
        <v>0.60292093749999998</v>
      </c>
      <c r="G90" s="19"/>
      <c r="H90" s="19"/>
      <c r="I90" s="19" t="s">
        <v>23</v>
      </c>
      <c r="J90" s="74"/>
    </row>
    <row r="91" spans="1:24" ht="15.75" customHeight="1">
      <c r="A91" s="19" t="s">
        <v>141</v>
      </c>
      <c r="B91" s="39">
        <v>223004</v>
      </c>
      <c r="C91" s="41">
        <v>67.510000000000005</v>
      </c>
      <c r="D91" s="42">
        <f t="shared" si="6"/>
        <v>57.383500000000005</v>
      </c>
      <c r="E91" s="43">
        <v>144</v>
      </c>
      <c r="F91" s="49">
        <f t="shared" si="7"/>
        <v>0.39849652777777783</v>
      </c>
      <c r="G91" s="19"/>
      <c r="H91" s="19"/>
      <c r="I91" s="19" t="s">
        <v>20</v>
      </c>
      <c r="J91" s="74"/>
    </row>
    <row r="92" spans="1:24" ht="15.75" customHeight="1">
      <c r="A92" s="73" t="s">
        <v>142</v>
      </c>
      <c r="B92" s="71"/>
      <c r="C92" s="71"/>
      <c r="D92" s="71"/>
      <c r="E92" s="71"/>
      <c r="F92" s="71"/>
      <c r="G92" s="71"/>
      <c r="H92" s="71"/>
      <c r="I92" s="72"/>
      <c r="J92" s="74"/>
    </row>
    <row r="93" spans="1:24" ht="15.75" customHeight="1">
      <c r="A93" s="19" t="s">
        <v>143</v>
      </c>
      <c r="B93" s="39">
        <v>223006</v>
      </c>
      <c r="C93" s="41">
        <v>49.72</v>
      </c>
      <c r="D93" s="42">
        <f t="shared" ref="D93:D134" si="9">SUM(C93*0.85)</f>
        <v>42.262</v>
      </c>
      <c r="E93" s="43">
        <v>60</v>
      </c>
      <c r="F93" s="44">
        <f t="shared" ref="F93:F134" si="10">D93/E93</f>
        <v>0.7043666666666667</v>
      </c>
      <c r="G93" s="19" t="s">
        <v>144</v>
      </c>
      <c r="H93" s="19"/>
      <c r="I93" s="19" t="s">
        <v>144</v>
      </c>
      <c r="J93" s="74"/>
    </row>
    <row r="94" spans="1:24" ht="15.75" customHeight="1">
      <c r="A94" s="19" t="s">
        <v>145</v>
      </c>
      <c r="B94" s="39">
        <v>223012</v>
      </c>
      <c r="C94" s="41">
        <v>50.97</v>
      </c>
      <c r="D94" s="42">
        <f t="shared" si="9"/>
        <v>43.3245</v>
      </c>
      <c r="E94" s="43">
        <v>144</v>
      </c>
      <c r="F94" s="44">
        <f t="shared" si="10"/>
        <v>0.30086458333333332</v>
      </c>
      <c r="G94" s="19" t="s">
        <v>121</v>
      </c>
      <c r="H94" s="19"/>
      <c r="I94" s="19" t="s">
        <v>121</v>
      </c>
      <c r="J94" s="74"/>
    </row>
    <row r="95" spans="1:24" ht="15.75" customHeight="1">
      <c r="A95" s="19" t="s">
        <v>146</v>
      </c>
      <c r="B95" s="39">
        <v>223003</v>
      </c>
      <c r="C95" s="41">
        <v>157.47999999999999</v>
      </c>
      <c r="D95" s="42">
        <f t="shared" si="9"/>
        <v>133.85799999999998</v>
      </c>
      <c r="E95" s="43">
        <v>720</v>
      </c>
      <c r="F95" s="44">
        <f t="shared" si="10"/>
        <v>0.18591388888888885</v>
      </c>
      <c r="G95" s="19" t="s">
        <v>147</v>
      </c>
      <c r="H95" s="19"/>
      <c r="I95" s="19" t="s">
        <v>147</v>
      </c>
      <c r="J95" s="74"/>
    </row>
    <row r="96" spans="1:24" ht="15.75" customHeight="1">
      <c r="A96" s="19" t="s">
        <v>148</v>
      </c>
      <c r="B96" s="39">
        <v>223000</v>
      </c>
      <c r="C96" s="41">
        <v>150.75</v>
      </c>
      <c r="D96" s="42">
        <f t="shared" si="9"/>
        <v>128.13749999999999</v>
      </c>
      <c r="E96" s="43">
        <v>720</v>
      </c>
      <c r="F96" s="44">
        <f t="shared" si="10"/>
        <v>0.17796874999999998</v>
      </c>
      <c r="G96" s="19" t="s">
        <v>149</v>
      </c>
      <c r="H96" s="19"/>
      <c r="I96" s="19" t="s">
        <v>149</v>
      </c>
      <c r="J96" s="74"/>
    </row>
    <row r="97" spans="1:10" ht="15.75" customHeight="1">
      <c r="A97" s="19" t="s">
        <v>150</v>
      </c>
      <c r="B97" s="39">
        <v>223041</v>
      </c>
      <c r="C97" s="41">
        <v>107.51</v>
      </c>
      <c r="D97" s="42">
        <f t="shared" si="9"/>
        <v>91.383499999999998</v>
      </c>
      <c r="E97" s="43">
        <v>720</v>
      </c>
      <c r="F97" s="44">
        <f t="shared" si="10"/>
        <v>0.12692152777777777</v>
      </c>
      <c r="G97" s="19" t="s">
        <v>149</v>
      </c>
      <c r="H97" s="19"/>
      <c r="I97" s="19" t="s">
        <v>149</v>
      </c>
      <c r="J97" s="74"/>
    </row>
    <row r="98" spans="1:10" ht="15.75" customHeight="1">
      <c r="A98" s="19" t="s">
        <v>151</v>
      </c>
      <c r="B98" s="39">
        <v>223002</v>
      </c>
      <c r="C98" s="41">
        <v>176.26</v>
      </c>
      <c r="D98" s="42">
        <f t="shared" si="9"/>
        <v>149.821</v>
      </c>
      <c r="E98" s="43">
        <v>720</v>
      </c>
      <c r="F98" s="44">
        <f t="shared" si="10"/>
        <v>0.20808472222222221</v>
      </c>
      <c r="G98" s="19" t="s">
        <v>147</v>
      </c>
      <c r="H98" s="19"/>
      <c r="I98" s="19" t="s">
        <v>147</v>
      </c>
      <c r="J98" s="74"/>
    </row>
    <row r="99" spans="1:10" ht="15.75" customHeight="1">
      <c r="A99" s="19" t="s">
        <v>152</v>
      </c>
      <c r="B99" s="39">
        <v>223025</v>
      </c>
      <c r="C99" s="41">
        <v>154.62</v>
      </c>
      <c r="D99" s="42">
        <f t="shared" si="9"/>
        <v>131.42699999999999</v>
      </c>
      <c r="E99" s="43">
        <v>1440</v>
      </c>
      <c r="F99" s="44">
        <f t="shared" si="10"/>
        <v>9.1268749999999996E-2</v>
      </c>
      <c r="G99" s="19"/>
      <c r="H99" s="19"/>
      <c r="I99" s="19" t="s">
        <v>88</v>
      </c>
      <c r="J99" s="74"/>
    </row>
    <row r="100" spans="1:10" ht="15.75" customHeight="1">
      <c r="A100" s="19" t="s">
        <v>153</v>
      </c>
      <c r="B100" s="39">
        <v>223019</v>
      </c>
      <c r="C100" s="41">
        <v>101.28</v>
      </c>
      <c r="D100" s="42">
        <f t="shared" si="9"/>
        <v>86.087999999999994</v>
      </c>
      <c r="E100" s="43">
        <v>1440</v>
      </c>
      <c r="F100" s="44">
        <f t="shared" si="10"/>
        <v>5.9783333333333327E-2</v>
      </c>
      <c r="G100" s="19"/>
      <c r="H100" s="19"/>
      <c r="I100" s="19" t="s">
        <v>88</v>
      </c>
      <c r="J100" s="74"/>
    </row>
    <row r="101" spans="1:10" ht="15.75" customHeight="1">
      <c r="A101" s="19" t="s">
        <v>154</v>
      </c>
      <c r="B101" s="39">
        <v>223023</v>
      </c>
      <c r="C101" s="41">
        <v>110.4</v>
      </c>
      <c r="D101" s="42">
        <f t="shared" si="9"/>
        <v>93.84</v>
      </c>
      <c r="E101" s="43">
        <v>1440</v>
      </c>
      <c r="F101" s="44">
        <f t="shared" si="10"/>
        <v>6.5166666666666664E-2</v>
      </c>
      <c r="G101" s="19"/>
      <c r="H101" s="19"/>
      <c r="I101" s="19" t="s">
        <v>88</v>
      </c>
      <c r="J101" s="74"/>
    </row>
    <row r="102" spans="1:10" ht="15.75" customHeight="1">
      <c r="A102" s="19" t="s">
        <v>155</v>
      </c>
      <c r="B102" s="39">
        <v>223028</v>
      </c>
      <c r="C102" s="41">
        <f>120.46*(1.085)</f>
        <v>130.69909999999999</v>
      </c>
      <c r="D102" s="42">
        <f t="shared" si="9"/>
        <v>111.09423499999998</v>
      </c>
      <c r="E102" s="43">
        <v>1440</v>
      </c>
      <c r="F102" s="44">
        <f t="shared" si="10"/>
        <v>7.7148774305555542E-2</v>
      </c>
      <c r="G102" s="19"/>
      <c r="H102" s="19"/>
      <c r="I102" s="19" t="s">
        <v>88</v>
      </c>
      <c r="J102" s="74"/>
    </row>
    <row r="103" spans="1:10" ht="15.75" customHeight="1">
      <c r="A103" s="19" t="s">
        <v>156</v>
      </c>
      <c r="B103" s="39">
        <v>223033</v>
      </c>
      <c r="C103" s="41">
        <v>32.380000000000003</v>
      </c>
      <c r="D103" s="42">
        <f t="shared" si="9"/>
        <v>27.523</v>
      </c>
      <c r="E103" s="43">
        <v>100</v>
      </c>
      <c r="F103" s="44">
        <f t="shared" si="10"/>
        <v>0.27522999999999997</v>
      </c>
      <c r="G103" s="19"/>
      <c r="H103" s="19"/>
      <c r="I103" s="19" t="s">
        <v>480</v>
      </c>
      <c r="J103" s="74"/>
    </row>
    <row r="104" spans="1:10" ht="15.75" customHeight="1">
      <c r="A104" s="19" t="s">
        <v>157</v>
      </c>
      <c r="B104" s="39">
        <v>224015</v>
      </c>
      <c r="C104" s="41">
        <v>191.57</v>
      </c>
      <c r="D104" s="42">
        <f t="shared" si="9"/>
        <v>162.83449999999999</v>
      </c>
      <c r="E104" s="43">
        <v>2000</v>
      </c>
      <c r="F104" s="44">
        <f t="shared" si="10"/>
        <v>8.1417249999999997E-2</v>
      </c>
      <c r="G104" s="19"/>
      <c r="H104" s="19"/>
      <c r="I104" s="19" t="s">
        <v>158</v>
      </c>
      <c r="J104" s="74"/>
    </row>
    <row r="105" spans="1:10" ht="15.75" customHeight="1">
      <c r="A105" s="19" t="s">
        <v>159</v>
      </c>
      <c r="B105" s="39">
        <v>224021</v>
      </c>
      <c r="C105" s="41">
        <v>301.54000000000002</v>
      </c>
      <c r="D105" s="42">
        <f t="shared" si="9"/>
        <v>256.30900000000003</v>
      </c>
      <c r="E105" s="43">
        <v>2000</v>
      </c>
      <c r="F105" s="44">
        <f t="shared" si="10"/>
        <v>0.1281545</v>
      </c>
      <c r="G105" s="19"/>
      <c r="H105" s="19"/>
      <c r="I105" s="19" t="s">
        <v>158</v>
      </c>
      <c r="J105" s="74"/>
    </row>
    <row r="106" spans="1:10" ht="15.75" customHeight="1">
      <c r="A106" s="19" t="s">
        <v>160</v>
      </c>
      <c r="B106" s="39">
        <v>224005</v>
      </c>
      <c r="C106" s="41">
        <v>327.17</v>
      </c>
      <c r="D106" s="42">
        <f t="shared" si="9"/>
        <v>278.09449999999998</v>
      </c>
      <c r="E106" s="43">
        <v>2000</v>
      </c>
      <c r="F106" s="44">
        <f t="shared" si="10"/>
        <v>0.13904724999999998</v>
      </c>
      <c r="G106" s="19"/>
      <c r="H106" s="19"/>
      <c r="I106" s="19" t="s">
        <v>158</v>
      </c>
      <c r="J106" s="74"/>
    </row>
    <row r="107" spans="1:10" ht="15.75" customHeight="1">
      <c r="A107" s="19" t="s">
        <v>161</v>
      </c>
      <c r="B107" s="39">
        <v>224011</v>
      </c>
      <c r="C107" s="41">
        <v>285.72000000000003</v>
      </c>
      <c r="D107" s="42">
        <f t="shared" si="9"/>
        <v>242.86200000000002</v>
      </c>
      <c r="E107" s="43">
        <v>2000</v>
      </c>
      <c r="F107" s="44">
        <f t="shared" si="10"/>
        <v>0.12143100000000001</v>
      </c>
      <c r="G107" s="19"/>
      <c r="H107" s="19"/>
      <c r="I107" s="19" t="s">
        <v>158</v>
      </c>
      <c r="J107" s="74"/>
    </row>
    <row r="108" spans="1:10" ht="15.75" customHeight="1">
      <c r="A108" s="19" t="s">
        <v>162</v>
      </c>
      <c r="B108" s="39" t="s">
        <v>469</v>
      </c>
      <c r="C108" s="41">
        <v>96.18</v>
      </c>
      <c r="D108" s="42">
        <f t="shared" si="9"/>
        <v>81.753</v>
      </c>
      <c r="E108" s="43">
        <v>1000</v>
      </c>
      <c r="F108" s="44">
        <f t="shared" si="10"/>
        <v>8.1753000000000006E-2</v>
      </c>
      <c r="G108" s="19"/>
      <c r="H108" s="19"/>
      <c r="I108" s="19" t="s">
        <v>36</v>
      </c>
      <c r="J108" s="74"/>
    </row>
    <row r="109" spans="1:10" ht="15.75" customHeight="1">
      <c r="A109" s="19" t="s">
        <v>163</v>
      </c>
      <c r="B109" s="39" t="s">
        <v>469</v>
      </c>
      <c r="C109" s="41">
        <v>165.31</v>
      </c>
      <c r="D109" s="42">
        <f t="shared" si="9"/>
        <v>140.51349999999999</v>
      </c>
      <c r="E109" s="43">
        <v>2000</v>
      </c>
      <c r="F109" s="44">
        <f t="shared" si="10"/>
        <v>7.0256749999999993E-2</v>
      </c>
      <c r="G109" s="19"/>
      <c r="H109" s="19"/>
      <c r="I109" s="19" t="s">
        <v>164</v>
      </c>
      <c r="J109" s="74"/>
    </row>
    <row r="110" spans="1:10" ht="15.75" customHeight="1">
      <c r="A110" s="19" t="s">
        <v>165</v>
      </c>
      <c r="B110" s="39" t="s">
        <v>469</v>
      </c>
      <c r="C110" s="41">
        <v>174.15</v>
      </c>
      <c r="D110" s="42">
        <f t="shared" si="9"/>
        <v>148.0275</v>
      </c>
      <c r="E110" s="43">
        <v>144</v>
      </c>
      <c r="F110" s="44">
        <f t="shared" si="10"/>
        <v>1.0279687500000001</v>
      </c>
      <c r="G110" s="19"/>
      <c r="H110" s="19"/>
      <c r="I110" s="19" t="s">
        <v>41</v>
      </c>
      <c r="J110" s="74"/>
    </row>
    <row r="111" spans="1:10" ht="15.75" customHeight="1">
      <c r="A111" s="19" t="s">
        <v>166</v>
      </c>
      <c r="B111" s="39" t="s">
        <v>469</v>
      </c>
      <c r="C111" s="41">
        <f>63.57*(1.085)</f>
        <v>68.97345</v>
      </c>
      <c r="D111" s="42">
        <f t="shared" si="9"/>
        <v>58.627432499999998</v>
      </c>
      <c r="E111" s="43">
        <v>144</v>
      </c>
      <c r="F111" s="44">
        <f t="shared" si="10"/>
        <v>0.40713494791666666</v>
      </c>
      <c r="G111" s="19"/>
      <c r="H111" s="19"/>
      <c r="I111" s="19" t="s">
        <v>46</v>
      </c>
      <c r="J111" s="74"/>
    </row>
    <row r="112" spans="1:10" ht="15.75" customHeight="1">
      <c r="A112" s="19" t="s">
        <v>167</v>
      </c>
      <c r="B112" s="39">
        <v>224023</v>
      </c>
      <c r="C112" s="41">
        <v>165.23</v>
      </c>
      <c r="D112" s="42">
        <f t="shared" si="9"/>
        <v>140.44549999999998</v>
      </c>
      <c r="E112" s="43">
        <v>144</v>
      </c>
      <c r="F112" s="44">
        <f t="shared" si="10"/>
        <v>0.97531597222222211</v>
      </c>
      <c r="G112" s="19"/>
      <c r="H112" s="19"/>
      <c r="I112" s="19" t="s">
        <v>41</v>
      </c>
      <c r="J112" s="74"/>
    </row>
    <row r="113" spans="1:10" ht="15.75" customHeight="1">
      <c r="A113" s="19" t="s">
        <v>168</v>
      </c>
      <c r="B113" s="39">
        <v>224022</v>
      </c>
      <c r="C113" s="41">
        <v>241.68</v>
      </c>
      <c r="D113" s="42">
        <f t="shared" si="9"/>
        <v>205.428</v>
      </c>
      <c r="E113" s="43">
        <v>576</v>
      </c>
      <c r="F113" s="44">
        <f t="shared" si="10"/>
        <v>0.35664583333333333</v>
      </c>
      <c r="G113" s="19"/>
      <c r="H113" s="19"/>
      <c r="I113" s="19" t="s">
        <v>147</v>
      </c>
      <c r="J113" s="74"/>
    </row>
    <row r="114" spans="1:10" ht="15.75" customHeight="1">
      <c r="A114" s="19" t="s">
        <v>169</v>
      </c>
      <c r="B114" s="39">
        <v>244100</v>
      </c>
      <c r="C114" s="41">
        <f>61.91*(1.085)</f>
        <v>67.172349999999994</v>
      </c>
      <c r="D114" s="42">
        <f t="shared" si="9"/>
        <v>57.096497499999991</v>
      </c>
      <c r="E114" s="43">
        <v>250</v>
      </c>
      <c r="F114" s="44">
        <f t="shared" si="10"/>
        <v>0.22838598999999996</v>
      </c>
      <c r="G114" s="19"/>
      <c r="H114" s="19"/>
      <c r="I114" s="19" t="s">
        <v>170</v>
      </c>
      <c r="J114" s="74"/>
    </row>
    <row r="115" spans="1:10" ht="15.75" customHeight="1">
      <c r="A115" s="19" t="s">
        <v>171</v>
      </c>
      <c r="B115" s="39">
        <v>244101</v>
      </c>
      <c r="C115" s="41">
        <v>50.95</v>
      </c>
      <c r="D115" s="42">
        <f t="shared" si="9"/>
        <v>43.307500000000005</v>
      </c>
      <c r="E115" s="43">
        <v>500</v>
      </c>
      <c r="F115" s="44">
        <f t="shared" si="10"/>
        <v>8.6615000000000011E-2</v>
      </c>
      <c r="G115" s="19"/>
      <c r="H115" s="19"/>
      <c r="I115" s="19" t="s">
        <v>172</v>
      </c>
      <c r="J115" s="74"/>
    </row>
    <row r="116" spans="1:10" ht="15.75" customHeight="1">
      <c r="A116" s="19" t="s">
        <v>173</v>
      </c>
      <c r="B116" s="39">
        <v>240000</v>
      </c>
      <c r="C116" s="41">
        <v>39.229999999999997</v>
      </c>
      <c r="D116" s="42">
        <f t="shared" si="9"/>
        <v>33.345499999999994</v>
      </c>
      <c r="E116" s="43">
        <v>50</v>
      </c>
      <c r="F116" s="44">
        <f t="shared" si="10"/>
        <v>0.66690999999999989</v>
      </c>
      <c r="G116" s="19"/>
      <c r="H116" s="19"/>
      <c r="I116" s="19" t="s">
        <v>174</v>
      </c>
      <c r="J116" s="74"/>
    </row>
    <row r="117" spans="1:10" ht="15.75" customHeight="1">
      <c r="A117" s="19" t="s">
        <v>175</v>
      </c>
      <c r="B117" s="39">
        <v>240200</v>
      </c>
      <c r="C117" s="41">
        <v>34.06</v>
      </c>
      <c r="D117" s="42">
        <f t="shared" si="9"/>
        <v>28.951000000000001</v>
      </c>
      <c r="E117" s="43">
        <v>30</v>
      </c>
      <c r="F117" s="44">
        <f t="shared" si="10"/>
        <v>0.9650333333333333</v>
      </c>
      <c r="G117" s="19"/>
      <c r="H117" s="19"/>
      <c r="I117" s="19" t="s">
        <v>174</v>
      </c>
      <c r="J117" s="74"/>
    </row>
    <row r="118" spans="1:10" ht="15.75" customHeight="1">
      <c r="A118" s="19" t="s">
        <v>176</v>
      </c>
      <c r="B118" s="39">
        <v>240303</v>
      </c>
      <c r="C118" s="41">
        <v>35.380000000000003</v>
      </c>
      <c r="D118" s="42">
        <f t="shared" si="9"/>
        <v>30.073</v>
      </c>
      <c r="E118" s="43">
        <v>20</v>
      </c>
      <c r="F118" s="44">
        <f t="shared" si="10"/>
        <v>1.5036499999999999</v>
      </c>
      <c r="G118" s="19"/>
      <c r="H118" s="19"/>
      <c r="I118" s="19" t="s">
        <v>177</v>
      </c>
      <c r="J118" s="74"/>
    </row>
    <row r="119" spans="1:10" ht="15.75" customHeight="1">
      <c r="A119" s="19" t="s">
        <v>178</v>
      </c>
      <c r="B119" s="39">
        <v>240205</v>
      </c>
      <c r="C119" s="41">
        <v>47.08</v>
      </c>
      <c r="D119" s="42">
        <f t="shared" si="9"/>
        <v>40.018000000000001</v>
      </c>
      <c r="E119" s="43">
        <v>12</v>
      </c>
      <c r="F119" s="44">
        <f t="shared" si="10"/>
        <v>3.3348333333333335</v>
      </c>
      <c r="G119" s="19"/>
      <c r="H119" s="19"/>
      <c r="I119" s="19" t="s">
        <v>179</v>
      </c>
      <c r="J119" s="76"/>
    </row>
    <row r="120" spans="1:10" ht="15.75" customHeight="1">
      <c r="A120" s="19" t="s">
        <v>180</v>
      </c>
      <c r="B120" s="39">
        <v>240200</v>
      </c>
      <c r="C120" s="41">
        <v>34.06</v>
      </c>
      <c r="D120" s="42">
        <f t="shared" si="9"/>
        <v>28.951000000000001</v>
      </c>
      <c r="E120" s="43">
        <v>18</v>
      </c>
      <c r="F120" s="44">
        <f t="shared" si="10"/>
        <v>1.6083888888888889</v>
      </c>
      <c r="G120" s="19"/>
      <c r="H120" s="19"/>
      <c r="I120" s="19" t="s">
        <v>174</v>
      </c>
      <c r="J120" s="74"/>
    </row>
    <row r="121" spans="1:10" ht="15.75" customHeight="1">
      <c r="A121" s="19" t="s">
        <v>181</v>
      </c>
      <c r="B121" s="39" t="s">
        <v>469</v>
      </c>
      <c r="C121" s="41">
        <v>107.26</v>
      </c>
      <c r="D121" s="42">
        <f t="shared" si="9"/>
        <v>91.171000000000006</v>
      </c>
      <c r="E121" s="43">
        <v>24</v>
      </c>
      <c r="F121" s="44">
        <f t="shared" si="10"/>
        <v>3.7987916666666668</v>
      </c>
      <c r="G121" s="19"/>
      <c r="H121" s="19"/>
      <c r="I121" s="19" t="s">
        <v>182</v>
      </c>
      <c r="J121" s="74"/>
    </row>
    <row r="122" spans="1:10" ht="15.75" customHeight="1">
      <c r="A122" s="19" t="s">
        <v>183</v>
      </c>
      <c r="B122" s="39" t="s">
        <v>469</v>
      </c>
      <c r="C122" s="41">
        <v>73.849999999999994</v>
      </c>
      <c r="D122" s="42">
        <f t="shared" si="9"/>
        <v>62.772499999999994</v>
      </c>
      <c r="E122" s="43">
        <v>72</v>
      </c>
      <c r="F122" s="44">
        <f t="shared" si="10"/>
        <v>0.87184027777777773</v>
      </c>
      <c r="G122" s="19"/>
      <c r="H122" s="19"/>
      <c r="I122" s="19" t="s">
        <v>182</v>
      </c>
      <c r="J122" s="74"/>
    </row>
    <row r="123" spans="1:10" ht="15.75" customHeight="1">
      <c r="A123" s="19" t="s">
        <v>184</v>
      </c>
      <c r="B123" s="39" t="s">
        <v>469</v>
      </c>
      <c r="C123" s="41">
        <v>62.77</v>
      </c>
      <c r="D123" s="42">
        <f t="shared" si="9"/>
        <v>53.354500000000002</v>
      </c>
      <c r="E123" s="43">
        <v>24</v>
      </c>
      <c r="F123" s="44">
        <f t="shared" si="10"/>
        <v>2.2231041666666669</v>
      </c>
      <c r="G123" s="19"/>
      <c r="H123" s="19"/>
      <c r="I123" s="19" t="s">
        <v>182</v>
      </c>
      <c r="J123" s="74"/>
    </row>
    <row r="124" spans="1:10" ht="15.75" customHeight="1">
      <c r="A124" s="19" t="s">
        <v>185</v>
      </c>
      <c r="B124" s="39" t="s">
        <v>469</v>
      </c>
      <c r="C124" s="41">
        <f>112.62*(1.085)</f>
        <v>122.1927</v>
      </c>
      <c r="D124" s="42">
        <f t="shared" si="9"/>
        <v>103.863795</v>
      </c>
      <c r="E124" s="43">
        <v>24</v>
      </c>
      <c r="F124" s="44">
        <f t="shared" si="10"/>
        <v>4.3276581250000001</v>
      </c>
      <c r="G124" s="19"/>
      <c r="H124" s="19"/>
      <c r="I124" s="19" t="s">
        <v>186</v>
      </c>
      <c r="J124" s="74"/>
    </row>
    <row r="125" spans="1:10" ht="15.75" customHeight="1">
      <c r="A125" s="19" t="s">
        <v>187</v>
      </c>
      <c r="B125" s="39" t="s">
        <v>469</v>
      </c>
      <c r="C125" s="41">
        <v>153.97</v>
      </c>
      <c r="D125" s="42">
        <f t="shared" si="9"/>
        <v>130.87449999999998</v>
      </c>
      <c r="E125" s="43">
        <v>72</v>
      </c>
      <c r="F125" s="44">
        <f t="shared" si="10"/>
        <v>1.8177013888888887</v>
      </c>
      <c r="G125" s="19"/>
      <c r="H125" s="19"/>
      <c r="I125" s="19" t="s">
        <v>41</v>
      </c>
      <c r="J125" s="74"/>
    </row>
    <row r="126" spans="1:10" ht="15.75" customHeight="1">
      <c r="A126" s="19" t="s">
        <v>188</v>
      </c>
      <c r="B126" s="39">
        <v>240502</v>
      </c>
      <c r="C126" s="41">
        <v>41.35</v>
      </c>
      <c r="D126" s="42">
        <f t="shared" si="9"/>
        <v>35.147500000000001</v>
      </c>
      <c r="E126" s="43">
        <v>24</v>
      </c>
      <c r="F126" s="44">
        <f t="shared" si="10"/>
        <v>1.4644791666666668</v>
      </c>
      <c r="G126" s="19"/>
      <c r="H126" s="19"/>
      <c r="I126" s="19" t="s">
        <v>189</v>
      </c>
      <c r="J126" s="74"/>
    </row>
    <row r="127" spans="1:10" ht="15.75" customHeight="1">
      <c r="A127" s="19" t="s">
        <v>190</v>
      </c>
      <c r="B127" s="39">
        <v>240402</v>
      </c>
      <c r="C127" s="41">
        <f>149.54*(1.085)</f>
        <v>162.25089999999997</v>
      </c>
      <c r="D127" s="42">
        <f t="shared" si="9"/>
        <v>137.91326499999997</v>
      </c>
      <c r="E127" s="43">
        <v>64</v>
      </c>
      <c r="F127" s="44">
        <f t="shared" si="10"/>
        <v>2.1548947656249995</v>
      </c>
      <c r="G127" s="19"/>
      <c r="H127" s="19"/>
      <c r="I127" s="19" t="s">
        <v>191</v>
      </c>
      <c r="J127" s="74"/>
    </row>
    <row r="128" spans="1:10" ht="15.75" customHeight="1">
      <c r="A128" s="19" t="s">
        <v>192</v>
      </c>
      <c r="B128" s="39" t="s">
        <v>469</v>
      </c>
      <c r="C128" s="41">
        <f>36.92*(1.085)</f>
        <v>40.058199999999999</v>
      </c>
      <c r="D128" s="42">
        <f t="shared" si="9"/>
        <v>34.049469999999999</v>
      </c>
      <c r="E128" s="43">
        <v>24</v>
      </c>
      <c r="F128" s="44">
        <f t="shared" si="10"/>
        <v>1.4187279166666666</v>
      </c>
      <c r="G128" s="19"/>
      <c r="H128" s="19"/>
      <c r="I128" s="19" t="s">
        <v>193</v>
      </c>
      <c r="J128" s="74"/>
    </row>
    <row r="129" spans="1:10" ht="15.75" customHeight="1">
      <c r="A129" s="19" t="s">
        <v>481</v>
      </c>
      <c r="B129" s="39">
        <v>240006</v>
      </c>
      <c r="C129" s="41">
        <v>48.03</v>
      </c>
      <c r="D129" s="42">
        <f t="shared" si="9"/>
        <v>40.825499999999998</v>
      </c>
      <c r="E129" s="43">
        <v>12</v>
      </c>
      <c r="F129" s="44">
        <f t="shared" si="10"/>
        <v>3.4021249999999998</v>
      </c>
      <c r="G129" s="19"/>
      <c r="H129" s="19"/>
      <c r="I129" s="19" t="s">
        <v>179</v>
      </c>
      <c r="J129" s="74"/>
    </row>
    <row r="130" spans="1:10" ht="15.75" customHeight="1">
      <c r="A130" s="19" t="s">
        <v>194</v>
      </c>
      <c r="B130" s="51" t="s">
        <v>469</v>
      </c>
      <c r="C130" s="41">
        <f>81.46*(1.085)</f>
        <v>88.384099999999989</v>
      </c>
      <c r="D130" s="42">
        <f t="shared" si="9"/>
        <v>75.126484999999988</v>
      </c>
      <c r="E130" s="43">
        <v>2400</v>
      </c>
      <c r="F130" s="44">
        <f t="shared" si="10"/>
        <v>3.1302702083333328E-2</v>
      </c>
      <c r="G130" s="19"/>
      <c r="H130" s="19"/>
      <c r="I130" s="19" t="s">
        <v>195</v>
      </c>
      <c r="J130" s="74"/>
    </row>
    <row r="131" spans="1:10" ht="15.75" customHeight="1">
      <c r="A131" s="19" t="s">
        <v>196</v>
      </c>
      <c r="B131" s="39">
        <v>245111</v>
      </c>
      <c r="C131" s="41">
        <f>81.54*(1.085)</f>
        <v>88.4709</v>
      </c>
      <c r="D131" s="42">
        <f t="shared" si="9"/>
        <v>75.200265000000002</v>
      </c>
      <c r="E131" s="43">
        <v>150</v>
      </c>
      <c r="F131" s="44">
        <f t="shared" si="10"/>
        <v>0.50133510000000003</v>
      </c>
      <c r="G131" s="19"/>
      <c r="H131" s="19"/>
      <c r="I131" s="19" t="s">
        <v>197</v>
      </c>
      <c r="J131" s="74"/>
    </row>
    <row r="132" spans="1:10" ht="15.75" customHeight="1">
      <c r="A132" s="19" t="s">
        <v>198</v>
      </c>
      <c r="B132" s="39">
        <v>245110</v>
      </c>
      <c r="C132" s="41">
        <v>44.62</v>
      </c>
      <c r="D132" s="42">
        <f t="shared" si="9"/>
        <v>37.927</v>
      </c>
      <c r="E132" s="43">
        <v>100</v>
      </c>
      <c r="F132" s="44">
        <f t="shared" si="10"/>
        <v>0.37927</v>
      </c>
      <c r="G132" s="19"/>
      <c r="H132" s="19"/>
      <c r="I132" s="19" t="s">
        <v>199</v>
      </c>
      <c r="J132" s="74"/>
    </row>
    <row r="133" spans="1:10" ht="15.75" customHeight="1">
      <c r="A133" s="19" t="s">
        <v>472</v>
      </c>
      <c r="B133" s="62">
        <v>246611</v>
      </c>
      <c r="C133" s="66">
        <v>127.2</v>
      </c>
      <c r="D133" s="42">
        <f t="shared" si="9"/>
        <v>108.12</v>
      </c>
      <c r="E133" s="62">
        <v>12</v>
      </c>
      <c r="F133" s="44">
        <f t="shared" si="10"/>
        <v>9.01</v>
      </c>
      <c r="G133" s="54"/>
      <c r="H133" s="19"/>
      <c r="I133" s="19" t="s">
        <v>473</v>
      </c>
      <c r="J133" s="74"/>
    </row>
    <row r="134" spans="1:10" ht="15.75" customHeight="1">
      <c r="A134" s="19" t="s">
        <v>474</v>
      </c>
      <c r="B134" s="62">
        <v>246605</v>
      </c>
      <c r="C134" s="66">
        <v>107.04</v>
      </c>
      <c r="D134" s="67">
        <f t="shared" si="9"/>
        <v>90.984000000000009</v>
      </c>
      <c r="E134" s="62">
        <v>12</v>
      </c>
      <c r="F134" s="44">
        <f t="shared" si="10"/>
        <v>7.5820000000000007</v>
      </c>
      <c r="G134" s="54"/>
      <c r="H134" s="19"/>
      <c r="I134" s="19" t="s">
        <v>473</v>
      </c>
      <c r="J134" s="74"/>
    </row>
    <row r="135" spans="1:10" ht="78.75">
      <c r="A135" s="52" t="s">
        <v>200</v>
      </c>
      <c r="B135" s="43">
        <v>20041</v>
      </c>
      <c r="C135" s="53" t="s">
        <v>201</v>
      </c>
      <c r="D135" s="44" t="s">
        <v>201</v>
      </c>
      <c r="E135" s="39">
        <v>1</v>
      </c>
      <c r="F135" s="44">
        <f>3.23*(1.085)</f>
        <v>3.5045500000000001</v>
      </c>
      <c r="G135" s="54"/>
      <c r="H135" s="19"/>
      <c r="I135" s="43" t="s">
        <v>202</v>
      </c>
      <c r="J135" s="74"/>
    </row>
    <row r="136" spans="1:10" ht="94.5">
      <c r="A136" s="55" t="s">
        <v>203</v>
      </c>
      <c r="B136" s="56">
        <v>20040</v>
      </c>
      <c r="C136" s="57" t="s">
        <v>201</v>
      </c>
      <c r="D136" s="57" t="s">
        <v>201</v>
      </c>
      <c r="E136" s="58">
        <v>1</v>
      </c>
      <c r="F136" s="44">
        <f>3.3*(1.085)</f>
        <v>3.5804999999999998</v>
      </c>
      <c r="G136" s="59"/>
      <c r="H136" s="60"/>
      <c r="I136" s="56" t="s">
        <v>202</v>
      </c>
      <c r="J136" s="77"/>
    </row>
    <row r="137" spans="1:10" ht="94.5">
      <c r="A137" s="61" t="s">
        <v>204</v>
      </c>
      <c r="B137" s="43" t="s">
        <v>205</v>
      </c>
      <c r="C137" s="44" t="s">
        <v>201</v>
      </c>
      <c r="D137" s="44" t="s">
        <v>201</v>
      </c>
      <c r="E137" s="62">
        <v>1</v>
      </c>
      <c r="F137" s="44">
        <f>3.52*(1.085)</f>
        <v>3.8191999999999999</v>
      </c>
      <c r="G137" s="63"/>
      <c r="H137" s="19"/>
      <c r="I137" s="43" t="s">
        <v>202</v>
      </c>
      <c r="J137" s="74"/>
    </row>
    <row r="138" spans="1:10" ht="78.75">
      <c r="A138" s="64" t="s">
        <v>206</v>
      </c>
      <c r="B138" s="43" t="s">
        <v>205</v>
      </c>
      <c r="C138" s="44" t="s">
        <v>201</v>
      </c>
      <c r="D138" s="44" t="s">
        <v>201</v>
      </c>
      <c r="E138" s="62">
        <v>1</v>
      </c>
      <c r="F138" s="44">
        <f>5.61*(1.085)</f>
        <v>6.0868500000000001</v>
      </c>
      <c r="G138" s="63"/>
      <c r="H138" s="19"/>
      <c r="I138" s="43" t="s">
        <v>202</v>
      </c>
      <c r="J138" s="74"/>
    </row>
    <row r="139" spans="1:10" ht="78.75">
      <c r="A139" s="64" t="s">
        <v>207</v>
      </c>
      <c r="B139" s="43" t="s">
        <v>205</v>
      </c>
      <c r="C139" s="44" t="s">
        <v>201</v>
      </c>
      <c r="D139" s="44" t="s">
        <v>201</v>
      </c>
      <c r="E139" s="62">
        <v>1</v>
      </c>
      <c r="F139" s="44">
        <f>4.38*(1.085)</f>
        <v>4.7523</v>
      </c>
      <c r="G139" s="63"/>
      <c r="H139" s="19"/>
      <c r="I139" s="43" t="s">
        <v>202</v>
      </c>
      <c r="J139" s="74"/>
    </row>
    <row r="140" spans="1:10" ht="15.75" customHeight="1">
      <c r="A140" s="32"/>
      <c r="B140" s="33"/>
      <c r="C140" s="34"/>
      <c r="D140" s="34"/>
      <c r="E140" s="33"/>
      <c r="F140" s="34"/>
      <c r="G140" s="32"/>
      <c r="H140" s="32"/>
      <c r="I140" s="32"/>
    </row>
    <row r="141" spans="1:10" ht="15.75" customHeight="1">
      <c r="A141" s="32"/>
      <c r="B141" s="33"/>
      <c r="C141" s="34"/>
      <c r="D141" s="34"/>
      <c r="E141" s="33"/>
      <c r="F141" s="34"/>
      <c r="G141" s="32"/>
      <c r="H141" s="32"/>
      <c r="I141" s="32"/>
    </row>
    <row r="142" spans="1:10" ht="15.75" customHeight="1">
      <c r="A142" s="32"/>
      <c r="B142" s="33"/>
      <c r="C142" s="34"/>
      <c r="D142" s="34"/>
      <c r="E142" s="33"/>
      <c r="F142" s="34"/>
      <c r="G142" s="32"/>
      <c r="H142" s="32"/>
      <c r="I142" s="32"/>
    </row>
    <row r="143" spans="1:10" ht="15.75" customHeight="1">
      <c r="A143" s="32"/>
      <c r="B143" s="33"/>
      <c r="C143" s="34"/>
      <c r="D143" s="34"/>
      <c r="E143" s="33"/>
      <c r="F143" s="34"/>
      <c r="G143" s="32"/>
      <c r="H143" s="32"/>
      <c r="I143" s="32"/>
    </row>
    <row r="144" spans="1:10" ht="15.75" customHeight="1">
      <c r="A144" s="32"/>
      <c r="B144" s="33"/>
      <c r="C144" s="34"/>
      <c r="D144" s="34"/>
      <c r="E144" s="33"/>
      <c r="F144" s="34"/>
      <c r="G144" s="32"/>
      <c r="H144" s="32"/>
      <c r="I144" s="32"/>
    </row>
    <row r="145" spans="1:9" ht="15.75" customHeight="1">
      <c r="A145" s="32"/>
      <c r="B145" s="33"/>
      <c r="C145" s="34"/>
      <c r="D145" s="34"/>
      <c r="E145" s="33"/>
      <c r="F145" s="34"/>
      <c r="G145" s="32"/>
      <c r="H145" s="32"/>
      <c r="I145" s="32"/>
    </row>
    <row r="146" spans="1:9" ht="15.75" customHeight="1">
      <c r="A146" s="32"/>
      <c r="B146" s="33"/>
      <c r="C146" s="34"/>
      <c r="D146" s="34"/>
      <c r="E146" s="33"/>
      <c r="F146" s="34"/>
      <c r="G146" s="32"/>
      <c r="H146" s="32"/>
      <c r="I146" s="32"/>
    </row>
    <row r="147" spans="1:9" ht="15.75" customHeight="1">
      <c r="A147" s="32"/>
      <c r="B147" s="33"/>
      <c r="C147" s="34"/>
      <c r="D147" s="34"/>
      <c r="E147" s="33"/>
      <c r="F147" s="34"/>
      <c r="G147" s="32"/>
      <c r="H147" s="32"/>
      <c r="I147" s="32"/>
    </row>
    <row r="148" spans="1:9" ht="15.75" customHeight="1">
      <c r="A148" s="32"/>
      <c r="B148" s="33"/>
      <c r="C148" s="34"/>
      <c r="D148" s="34"/>
      <c r="E148" s="33"/>
      <c r="F148" s="34"/>
      <c r="G148" s="32"/>
      <c r="H148" s="32"/>
      <c r="I148" s="32"/>
    </row>
    <row r="149" spans="1:9" ht="15.75" customHeight="1">
      <c r="A149" s="32"/>
      <c r="B149" s="33"/>
      <c r="C149" s="34"/>
      <c r="D149" s="34"/>
      <c r="E149" s="33"/>
      <c r="F149" s="34"/>
      <c r="G149" s="32"/>
      <c r="H149" s="32"/>
      <c r="I149" s="32"/>
    </row>
    <row r="150" spans="1:9" ht="15.75" customHeight="1">
      <c r="A150" s="32"/>
      <c r="B150" s="33"/>
      <c r="C150" s="34"/>
      <c r="D150" s="34"/>
      <c r="E150" s="33"/>
      <c r="F150" s="34"/>
      <c r="G150" s="32"/>
      <c r="H150" s="32"/>
      <c r="I150" s="32"/>
    </row>
    <row r="151" spans="1:9" ht="15.75" customHeight="1">
      <c r="A151" s="32"/>
      <c r="B151" s="33"/>
      <c r="C151" s="34"/>
      <c r="D151" s="34"/>
      <c r="E151" s="33"/>
      <c r="F151" s="34"/>
      <c r="G151" s="32"/>
      <c r="H151" s="32"/>
      <c r="I151" s="32"/>
    </row>
    <row r="152" spans="1:9" ht="15.75" customHeight="1">
      <c r="A152" s="32"/>
      <c r="B152" s="33"/>
      <c r="C152" s="34"/>
      <c r="D152" s="34"/>
      <c r="E152" s="33"/>
      <c r="F152" s="34"/>
      <c r="G152" s="32"/>
      <c r="H152" s="32"/>
      <c r="I152" s="32"/>
    </row>
    <row r="153" spans="1:9" ht="15.75" customHeight="1">
      <c r="A153" s="32"/>
      <c r="B153" s="33"/>
      <c r="C153" s="34"/>
      <c r="D153" s="34"/>
      <c r="E153" s="33"/>
      <c r="F153" s="34"/>
      <c r="G153" s="32"/>
      <c r="H153" s="32"/>
      <c r="I153" s="32"/>
    </row>
    <row r="154" spans="1:9" ht="15.75" customHeight="1">
      <c r="A154" s="32"/>
      <c r="B154" s="33"/>
      <c r="C154" s="34"/>
      <c r="D154" s="34"/>
      <c r="E154" s="33"/>
      <c r="F154" s="34"/>
      <c r="G154" s="32"/>
      <c r="H154" s="32"/>
      <c r="I154" s="32"/>
    </row>
    <row r="155" spans="1:9" ht="15.75" customHeight="1">
      <c r="A155" s="32"/>
      <c r="B155" s="33"/>
      <c r="C155" s="34"/>
      <c r="D155" s="34"/>
      <c r="E155" s="33"/>
      <c r="F155" s="34"/>
      <c r="G155" s="32"/>
      <c r="H155" s="32"/>
      <c r="I155" s="32"/>
    </row>
    <row r="156" spans="1:9" ht="15.75" customHeight="1">
      <c r="A156" s="32"/>
      <c r="B156" s="33"/>
      <c r="C156" s="34"/>
      <c r="D156" s="34"/>
      <c r="E156" s="33"/>
      <c r="F156" s="34"/>
      <c r="G156" s="32"/>
      <c r="H156" s="32"/>
      <c r="I156" s="32"/>
    </row>
    <row r="157" spans="1:9" ht="15.75" customHeight="1">
      <c r="A157" s="32"/>
      <c r="B157" s="33"/>
      <c r="C157" s="34"/>
      <c r="D157" s="34"/>
      <c r="E157" s="33"/>
      <c r="F157" s="34"/>
      <c r="G157" s="32"/>
      <c r="H157" s="32"/>
      <c r="I157" s="32"/>
    </row>
    <row r="158" spans="1:9" ht="15.75" customHeight="1">
      <c r="A158" s="32"/>
      <c r="B158" s="33"/>
      <c r="C158" s="34"/>
      <c r="D158" s="34"/>
      <c r="E158" s="33"/>
      <c r="F158" s="34"/>
      <c r="G158" s="32"/>
      <c r="H158" s="32"/>
      <c r="I158" s="32"/>
    </row>
    <row r="159" spans="1:9" ht="15.75" customHeight="1">
      <c r="A159" s="32"/>
      <c r="B159" s="33"/>
      <c r="C159" s="34"/>
      <c r="D159" s="34"/>
      <c r="E159" s="33"/>
      <c r="F159" s="34"/>
      <c r="G159" s="32"/>
      <c r="H159" s="32"/>
      <c r="I159" s="32"/>
    </row>
    <row r="160" spans="1:9" ht="15.75" customHeight="1">
      <c r="A160" s="32"/>
      <c r="B160" s="33"/>
      <c r="C160" s="34"/>
      <c r="D160" s="34"/>
      <c r="E160" s="33"/>
      <c r="F160" s="34"/>
      <c r="G160" s="32"/>
      <c r="H160" s="32"/>
      <c r="I160" s="32"/>
    </row>
    <row r="161" spans="1:9" ht="15.75" customHeight="1">
      <c r="A161" s="32"/>
      <c r="B161" s="33"/>
      <c r="C161" s="34"/>
      <c r="D161" s="34"/>
      <c r="E161" s="33"/>
      <c r="F161" s="34"/>
      <c r="G161" s="32"/>
      <c r="H161" s="32"/>
      <c r="I161" s="32"/>
    </row>
    <row r="162" spans="1:9" ht="15.75" customHeight="1">
      <c r="A162" s="32"/>
      <c r="B162" s="33"/>
      <c r="C162" s="34"/>
      <c r="D162" s="34"/>
      <c r="E162" s="33"/>
      <c r="F162" s="34"/>
      <c r="G162" s="32"/>
      <c r="H162" s="32"/>
      <c r="I162" s="32"/>
    </row>
    <row r="163" spans="1:9" ht="15.75" customHeight="1">
      <c r="A163" s="32"/>
      <c r="B163" s="33"/>
      <c r="C163" s="34"/>
      <c r="D163" s="34"/>
      <c r="E163" s="33"/>
      <c r="F163" s="34"/>
      <c r="G163" s="32"/>
      <c r="H163" s="32"/>
      <c r="I163" s="32"/>
    </row>
    <row r="164" spans="1:9" ht="15.75" customHeight="1">
      <c r="A164" s="32"/>
      <c r="B164" s="33"/>
      <c r="C164" s="34"/>
      <c r="D164" s="34"/>
      <c r="E164" s="33"/>
      <c r="F164" s="34"/>
      <c r="G164" s="32"/>
      <c r="H164" s="32"/>
      <c r="I164" s="32"/>
    </row>
    <row r="165" spans="1:9" ht="15.75" customHeight="1">
      <c r="A165" s="32"/>
      <c r="B165" s="33"/>
      <c r="C165" s="34"/>
      <c r="D165" s="34"/>
      <c r="E165" s="33"/>
      <c r="F165" s="34"/>
      <c r="G165" s="32"/>
      <c r="H165" s="32"/>
      <c r="I165" s="32"/>
    </row>
    <row r="166" spans="1:9" ht="15.75" customHeight="1">
      <c r="A166" s="32"/>
      <c r="B166" s="33"/>
      <c r="C166" s="34"/>
      <c r="D166" s="34"/>
      <c r="E166" s="33"/>
      <c r="F166" s="34"/>
      <c r="G166" s="32"/>
      <c r="H166" s="32"/>
      <c r="I166" s="32"/>
    </row>
    <row r="167" spans="1:9" ht="15.75" customHeight="1">
      <c r="A167" s="32"/>
      <c r="B167" s="33"/>
      <c r="C167" s="34"/>
      <c r="D167" s="34"/>
      <c r="E167" s="33"/>
      <c r="F167" s="34"/>
      <c r="G167" s="32"/>
      <c r="H167" s="32"/>
      <c r="I167" s="32"/>
    </row>
    <row r="168" spans="1:9" ht="15.75" customHeight="1">
      <c r="A168" s="32"/>
      <c r="B168" s="33"/>
      <c r="C168" s="34"/>
      <c r="D168" s="34"/>
      <c r="E168" s="33"/>
      <c r="F168" s="34"/>
      <c r="G168" s="32"/>
      <c r="H168" s="32"/>
      <c r="I168" s="32"/>
    </row>
    <row r="169" spans="1:9" ht="15.75" customHeight="1">
      <c r="A169" s="32"/>
      <c r="B169" s="33"/>
      <c r="C169" s="34"/>
      <c r="D169" s="34"/>
      <c r="E169" s="33"/>
      <c r="F169" s="34"/>
      <c r="G169" s="32"/>
      <c r="H169" s="32"/>
      <c r="I169" s="32"/>
    </row>
    <row r="170" spans="1:9" ht="15.75" customHeight="1">
      <c r="A170" s="32"/>
      <c r="B170" s="33"/>
      <c r="C170" s="34"/>
      <c r="D170" s="34"/>
      <c r="E170" s="33"/>
      <c r="F170" s="34"/>
      <c r="G170" s="32"/>
      <c r="H170" s="32"/>
      <c r="I170" s="32"/>
    </row>
    <row r="171" spans="1:9" ht="15.75" customHeight="1">
      <c r="A171" s="32"/>
      <c r="B171" s="33"/>
      <c r="C171" s="34"/>
      <c r="D171" s="34"/>
      <c r="E171" s="33"/>
      <c r="F171" s="34"/>
      <c r="G171" s="32"/>
      <c r="H171" s="32"/>
      <c r="I171" s="32"/>
    </row>
    <row r="172" spans="1:9" ht="15.75" customHeight="1">
      <c r="A172" s="32"/>
      <c r="B172" s="33"/>
      <c r="C172" s="34"/>
      <c r="D172" s="34"/>
      <c r="E172" s="33"/>
      <c r="F172" s="34"/>
      <c r="G172" s="32"/>
      <c r="H172" s="32"/>
      <c r="I172" s="32"/>
    </row>
    <row r="173" spans="1:9" ht="15.75" customHeight="1">
      <c r="A173" s="32"/>
      <c r="B173" s="33"/>
      <c r="C173" s="34"/>
      <c r="D173" s="34"/>
      <c r="E173" s="33"/>
      <c r="F173" s="34"/>
      <c r="G173" s="32"/>
      <c r="H173" s="32"/>
      <c r="I173" s="32"/>
    </row>
    <row r="174" spans="1:9" ht="15.75" customHeight="1">
      <c r="A174" s="32"/>
      <c r="B174" s="33"/>
      <c r="C174" s="34"/>
      <c r="D174" s="34"/>
      <c r="E174" s="33"/>
      <c r="F174" s="34"/>
      <c r="G174" s="32"/>
      <c r="H174" s="32"/>
      <c r="I174" s="32"/>
    </row>
    <row r="175" spans="1:9" ht="15.75" customHeight="1">
      <c r="A175" s="32"/>
      <c r="B175" s="33"/>
      <c r="C175" s="34"/>
      <c r="D175" s="34"/>
      <c r="E175" s="33"/>
      <c r="F175" s="34"/>
      <c r="G175" s="32"/>
      <c r="H175" s="32"/>
      <c r="I175" s="32"/>
    </row>
    <row r="176" spans="1:9" ht="15.75" customHeight="1">
      <c r="A176" s="32"/>
      <c r="B176" s="33"/>
      <c r="C176" s="34"/>
      <c r="D176" s="34"/>
      <c r="E176" s="33"/>
      <c r="F176" s="34"/>
      <c r="G176" s="32"/>
      <c r="H176" s="32"/>
      <c r="I176" s="32"/>
    </row>
    <row r="177" spans="1:9" ht="15.75" customHeight="1">
      <c r="A177" s="32"/>
      <c r="B177" s="33"/>
      <c r="C177" s="34"/>
      <c r="D177" s="34"/>
      <c r="E177" s="33"/>
      <c r="F177" s="34"/>
      <c r="G177" s="32"/>
      <c r="H177" s="32"/>
      <c r="I177" s="32"/>
    </row>
    <row r="178" spans="1:9" ht="15.75" customHeight="1">
      <c r="A178" s="32"/>
      <c r="B178" s="33"/>
      <c r="C178" s="34"/>
      <c r="D178" s="34"/>
      <c r="E178" s="33"/>
      <c r="F178" s="34"/>
      <c r="G178" s="32"/>
      <c r="H178" s="32"/>
      <c r="I178" s="32"/>
    </row>
    <row r="179" spans="1:9" ht="15.75" customHeight="1">
      <c r="A179" s="32"/>
      <c r="B179" s="33"/>
      <c r="C179" s="34"/>
      <c r="D179" s="34"/>
      <c r="E179" s="33"/>
      <c r="F179" s="34"/>
      <c r="G179" s="32"/>
      <c r="H179" s="32"/>
      <c r="I179" s="32"/>
    </row>
    <row r="180" spans="1:9" ht="15.75" customHeight="1">
      <c r="A180" s="32"/>
      <c r="B180" s="33"/>
      <c r="C180" s="34"/>
      <c r="D180" s="34"/>
      <c r="E180" s="33"/>
      <c r="F180" s="34"/>
      <c r="G180" s="32"/>
      <c r="H180" s="32"/>
      <c r="I180" s="32"/>
    </row>
    <row r="181" spans="1:9" ht="15.75" customHeight="1">
      <c r="A181" s="32"/>
      <c r="B181" s="33"/>
      <c r="C181" s="34"/>
      <c r="D181" s="34"/>
      <c r="E181" s="33"/>
      <c r="F181" s="34"/>
      <c r="G181" s="32"/>
      <c r="H181" s="32"/>
      <c r="I181" s="32"/>
    </row>
    <row r="182" spans="1:9" ht="15.75" customHeight="1">
      <c r="A182" s="32"/>
      <c r="B182" s="33"/>
      <c r="C182" s="34"/>
      <c r="D182" s="34"/>
      <c r="E182" s="33"/>
      <c r="F182" s="34"/>
      <c r="G182" s="32"/>
      <c r="H182" s="32"/>
      <c r="I182" s="32"/>
    </row>
    <row r="183" spans="1:9" ht="15.75" customHeight="1">
      <c r="A183" s="32"/>
      <c r="B183" s="33"/>
      <c r="C183" s="34"/>
      <c r="D183" s="34"/>
      <c r="E183" s="33"/>
      <c r="F183" s="34"/>
      <c r="G183" s="32"/>
      <c r="H183" s="32"/>
      <c r="I183" s="32"/>
    </row>
    <row r="184" spans="1:9" ht="15.75" customHeight="1">
      <c r="A184" s="32"/>
      <c r="B184" s="33"/>
      <c r="C184" s="34"/>
      <c r="D184" s="34"/>
      <c r="E184" s="33"/>
      <c r="F184" s="34"/>
      <c r="G184" s="32"/>
      <c r="H184" s="32"/>
      <c r="I184" s="32"/>
    </row>
    <row r="185" spans="1:9" ht="15.75" customHeight="1">
      <c r="A185" s="32"/>
      <c r="B185" s="33"/>
      <c r="C185" s="34"/>
      <c r="D185" s="34"/>
      <c r="E185" s="33"/>
      <c r="F185" s="34"/>
      <c r="G185" s="32"/>
      <c r="H185" s="32"/>
      <c r="I185" s="32"/>
    </row>
    <row r="186" spans="1:9" ht="15.75" customHeight="1">
      <c r="A186" s="32"/>
      <c r="B186" s="33"/>
      <c r="C186" s="34"/>
      <c r="D186" s="34"/>
      <c r="E186" s="33"/>
      <c r="F186" s="34"/>
      <c r="G186" s="32"/>
      <c r="H186" s="32"/>
      <c r="I186" s="32"/>
    </row>
    <row r="187" spans="1:9" ht="15.75" customHeight="1">
      <c r="A187" s="32"/>
      <c r="B187" s="33"/>
      <c r="C187" s="34"/>
      <c r="D187" s="34"/>
      <c r="E187" s="33"/>
      <c r="F187" s="34"/>
      <c r="G187" s="32"/>
      <c r="H187" s="32"/>
      <c r="I187" s="32"/>
    </row>
    <row r="188" spans="1:9" ht="15.75" customHeight="1">
      <c r="A188" s="32"/>
      <c r="B188" s="33"/>
      <c r="C188" s="34"/>
      <c r="D188" s="34"/>
      <c r="E188" s="33"/>
      <c r="F188" s="34"/>
      <c r="G188" s="32"/>
      <c r="H188" s="32"/>
      <c r="I188" s="32"/>
    </row>
    <row r="189" spans="1:9" ht="15.75" customHeight="1">
      <c r="A189" s="32"/>
      <c r="B189" s="33"/>
      <c r="C189" s="34"/>
      <c r="D189" s="34"/>
      <c r="E189" s="33"/>
      <c r="F189" s="34"/>
      <c r="G189" s="32"/>
      <c r="H189" s="32"/>
      <c r="I189" s="32"/>
    </row>
    <row r="190" spans="1:9" ht="15.75" customHeight="1">
      <c r="A190" s="32"/>
      <c r="B190" s="33"/>
      <c r="C190" s="34"/>
      <c r="D190" s="34"/>
      <c r="E190" s="33"/>
      <c r="F190" s="34"/>
      <c r="G190" s="32"/>
      <c r="H190" s="32"/>
      <c r="I190" s="32"/>
    </row>
    <row r="191" spans="1:9" ht="15.75" customHeight="1">
      <c r="A191" s="32"/>
      <c r="B191" s="33"/>
      <c r="C191" s="34"/>
      <c r="D191" s="34"/>
      <c r="E191" s="33"/>
      <c r="F191" s="34"/>
      <c r="G191" s="32"/>
      <c r="H191" s="32"/>
      <c r="I191" s="32"/>
    </row>
    <row r="192" spans="1:9" ht="15.75" customHeight="1">
      <c r="A192" s="32"/>
      <c r="B192" s="33"/>
      <c r="C192" s="34"/>
      <c r="D192" s="34"/>
      <c r="E192" s="33"/>
      <c r="F192" s="34"/>
      <c r="G192" s="32"/>
      <c r="H192" s="32"/>
      <c r="I192" s="32"/>
    </row>
    <row r="193" spans="1:9" ht="15.75" customHeight="1">
      <c r="A193" s="32"/>
      <c r="B193" s="33"/>
      <c r="C193" s="34"/>
      <c r="D193" s="34"/>
      <c r="E193" s="33"/>
      <c r="F193" s="34"/>
      <c r="G193" s="32"/>
      <c r="H193" s="32"/>
      <c r="I193" s="32"/>
    </row>
    <row r="194" spans="1:9" ht="15.75" customHeight="1">
      <c r="A194" s="32"/>
      <c r="B194" s="33"/>
      <c r="C194" s="34"/>
      <c r="D194" s="34"/>
      <c r="E194" s="33"/>
      <c r="F194" s="34"/>
      <c r="G194" s="32"/>
      <c r="H194" s="32"/>
      <c r="I194" s="32"/>
    </row>
    <row r="195" spans="1:9" ht="15.75" customHeight="1">
      <c r="A195" s="32"/>
      <c r="B195" s="33"/>
      <c r="C195" s="34"/>
      <c r="D195" s="34"/>
      <c r="E195" s="33"/>
      <c r="F195" s="34"/>
      <c r="G195" s="32"/>
      <c r="H195" s="32"/>
      <c r="I195" s="32"/>
    </row>
    <row r="196" spans="1:9" ht="15.75" customHeight="1">
      <c r="A196" s="32"/>
      <c r="B196" s="33"/>
      <c r="C196" s="34"/>
      <c r="D196" s="34"/>
      <c r="E196" s="33"/>
      <c r="F196" s="34"/>
      <c r="G196" s="32"/>
      <c r="H196" s="32"/>
      <c r="I196" s="32"/>
    </row>
    <row r="197" spans="1:9" ht="15.75" customHeight="1">
      <c r="A197" s="32"/>
      <c r="B197" s="33"/>
      <c r="C197" s="34"/>
      <c r="D197" s="34"/>
      <c r="E197" s="33"/>
      <c r="F197" s="34"/>
      <c r="G197" s="32"/>
      <c r="H197" s="32"/>
      <c r="I197" s="32"/>
    </row>
    <row r="198" spans="1:9" ht="15.75" customHeight="1">
      <c r="A198" s="32"/>
      <c r="B198" s="33"/>
      <c r="C198" s="34"/>
      <c r="D198" s="34"/>
      <c r="E198" s="33"/>
      <c r="F198" s="34"/>
      <c r="G198" s="32"/>
      <c r="H198" s="32"/>
      <c r="I198" s="32"/>
    </row>
    <row r="199" spans="1:9" ht="15.75" customHeight="1">
      <c r="A199" s="32"/>
      <c r="B199" s="33"/>
      <c r="C199" s="34"/>
      <c r="D199" s="34"/>
      <c r="E199" s="33"/>
      <c r="F199" s="34"/>
      <c r="G199" s="32"/>
      <c r="H199" s="32"/>
      <c r="I199" s="32"/>
    </row>
    <row r="200" spans="1:9" ht="15.75" customHeight="1">
      <c r="A200" s="32"/>
      <c r="B200" s="33"/>
      <c r="C200" s="34"/>
      <c r="D200" s="34"/>
      <c r="E200" s="33"/>
      <c r="F200" s="34"/>
      <c r="G200" s="32"/>
      <c r="H200" s="32"/>
      <c r="I200" s="32"/>
    </row>
    <row r="201" spans="1:9" ht="15.75" customHeight="1">
      <c r="A201" s="32"/>
      <c r="B201" s="33"/>
      <c r="C201" s="34"/>
      <c r="D201" s="34"/>
      <c r="E201" s="33"/>
      <c r="F201" s="34"/>
      <c r="G201" s="32"/>
      <c r="H201" s="32"/>
      <c r="I201" s="32"/>
    </row>
    <row r="202" spans="1:9" ht="15.75" customHeight="1">
      <c r="A202" s="32"/>
      <c r="B202" s="33"/>
      <c r="C202" s="34"/>
      <c r="D202" s="34"/>
      <c r="E202" s="33"/>
      <c r="F202" s="34"/>
      <c r="G202" s="32"/>
      <c r="H202" s="32"/>
      <c r="I202" s="32"/>
    </row>
    <row r="203" spans="1:9" ht="15.75" customHeight="1">
      <c r="B203" s="33"/>
      <c r="C203" s="34"/>
      <c r="D203" s="34"/>
      <c r="E203" s="33"/>
      <c r="F203" s="34"/>
    </row>
    <row r="204" spans="1:9" ht="15.75" customHeight="1">
      <c r="B204" s="33"/>
      <c r="C204" s="34"/>
      <c r="D204" s="34"/>
      <c r="E204" s="33"/>
      <c r="F204" s="34"/>
    </row>
    <row r="205" spans="1:9" ht="15.75" customHeight="1">
      <c r="B205" s="33"/>
      <c r="C205" s="34"/>
      <c r="D205" s="34"/>
      <c r="E205" s="33"/>
      <c r="F205" s="34"/>
    </row>
    <row r="206" spans="1:9" ht="15.75" customHeight="1">
      <c r="B206" s="33"/>
      <c r="C206" s="34"/>
      <c r="D206" s="34"/>
      <c r="E206" s="33"/>
      <c r="F206" s="34"/>
    </row>
    <row r="207" spans="1:9" ht="15.75" customHeight="1">
      <c r="B207" s="33"/>
      <c r="C207" s="34"/>
      <c r="D207" s="34"/>
      <c r="E207" s="33"/>
      <c r="F207" s="34"/>
    </row>
    <row r="208" spans="1:9" ht="15.75" customHeight="1">
      <c r="B208" s="33"/>
      <c r="C208" s="34"/>
      <c r="D208" s="34"/>
      <c r="E208" s="33"/>
      <c r="F208" s="34"/>
    </row>
    <row r="209" spans="2:6" ht="15.75" customHeight="1">
      <c r="B209" s="33"/>
      <c r="C209" s="34"/>
      <c r="D209" s="34"/>
      <c r="E209" s="33"/>
      <c r="F209" s="34"/>
    </row>
    <row r="210" spans="2:6" ht="15.75" customHeight="1">
      <c r="B210" s="33"/>
      <c r="C210" s="34"/>
      <c r="D210" s="34"/>
      <c r="E210" s="33"/>
      <c r="F210" s="34"/>
    </row>
    <row r="211" spans="2:6" ht="15.75" customHeight="1">
      <c r="B211" s="33"/>
      <c r="C211" s="34"/>
      <c r="D211" s="34"/>
      <c r="E211" s="33"/>
      <c r="F211" s="34"/>
    </row>
    <row r="212" spans="2:6" ht="15.75" customHeight="1">
      <c r="B212" s="33"/>
      <c r="C212" s="34"/>
      <c r="D212" s="34"/>
      <c r="E212" s="33"/>
      <c r="F212" s="34"/>
    </row>
    <row r="213" spans="2:6" ht="15.75" customHeight="1">
      <c r="B213" s="33"/>
      <c r="C213" s="34"/>
      <c r="D213" s="34"/>
      <c r="E213" s="33"/>
      <c r="F213" s="34"/>
    </row>
    <row r="214" spans="2:6" ht="15.75" customHeight="1">
      <c r="B214" s="33"/>
      <c r="C214" s="34"/>
      <c r="D214" s="34"/>
      <c r="E214" s="33"/>
      <c r="F214" s="34"/>
    </row>
    <row r="215" spans="2:6" ht="15.75" customHeight="1">
      <c r="B215" s="33"/>
      <c r="C215" s="34"/>
      <c r="D215" s="34"/>
      <c r="E215" s="33"/>
      <c r="F215" s="34"/>
    </row>
    <row r="216" spans="2:6" ht="15.75" customHeight="1">
      <c r="B216" s="33"/>
      <c r="C216" s="34"/>
      <c r="D216" s="34"/>
      <c r="E216" s="33"/>
      <c r="F216" s="34"/>
    </row>
    <row r="217" spans="2:6" ht="15.75" customHeight="1">
      <c r="B217" s="33"/>
      <c r="C217" s="34"/>
      <c r="D217" s="34"/>
      <c r="E217" s="33"/>
      <c r="F217" s="34"/>
    </row>
    <row r="218" spans="2:6" ht="15.75" customHeight="1">
      <c r="B218" s="33"/>
      <c r="C218" s="34"/>
      <c r="D218" s="34"/>
      <c r="E218" s="33"/>
      <c r="F218" s="34"/>
    </row>
    <row r="219" spans="2:6" ht="15.75" customHeight="1">
      <c r="B219" s="33"/>
      <c r="C219" s="34"/>
      <c r="D219" s="34"/>
      <c r="E219" s="33"/>
      <c r="F219" s="34"/>
    </row>
    <row r="220" spans="2:6" ht="15.75" customHeight="1">
      <c r="B220" s="33"/>
      <c r="C220" s="34"/>
      <c r="D220" s="34"/>
      <c r="E220" s="33"/>
      <c r="F220" s="34"/>
    </row>
    <row r="221" spans="2:6" ht="15.75" customHeight="1">
      <c r="B221" s="33"/>
      <c r="C221" s="34"/>
      <c r="D221" s="34"/>
      <c r="E221" s="33"/>
      <c r="F221" s="34"/>
    </row>
    <row r="222" spans="2:6" ht="15.75" customHeight="1">
      <c r="B222" s="33"/>
      <c r="C222" s="34"/>
      <c r="D222" s="34"/>
      <c r="E222" s="33"/>
      <c r="F222" s="34"/>
    </row>
    <row r="223" spans="2:6" ht="15.75" customHeight="1">
      <c r="B223" s="33"/>
      <c r="C223" s="34"/>
      <c r="D223" s="34"/>
      <c r="E223" s="33"/>
      <c r="F223" s="34"/>
    </row>
    <row r="224" spans="2:6" ht="15.75" customHeight="1">
      <c r="B224" s="33"/>
      <c r="C224" s="34"/>
      <c r="D224" s="34"/>
      <c r="E224" s="33"/>
      <c r="F224" s="34"/>
    </row>
    <row r="225" spans="2:6" ht="15.75" customHeight="1">
      <c r="B225" s="33"/>
      <c r="C225" s="34"/>
      <c r="D225" s="34"/>
      <c r="E225" s="33"/>
      <c r="F225" s="34"/>
    </row>
    <row r="226" spans="2:6" ht="15.75" customHeight="1">
      <c r="B226" s="33"/>
      <c r="C226" s="34"/>
      <c r="D226" s="34"/>
      <c r="E226" s="33"/>
      <c r="F226" s="34"/>
    </row>
    <row r="227" spans="2:6" ht="15.75" customHeight="1">
      <c r="B227" s="33"/>
      <c r="C227" s="34"/>
      <c r="D227" s="34"/>
      <c r="E227" s="33"/>
      <c r="F227" s="34"/>
    </row>
    <row r="228" spans="2:6" ht="15.75" customHeight="1">
      <c r="B228" s="33"/>
      <c r="C228" s="34"/>
      <c r="D228" s="34"/>
      <c r="E228" s="33"/>
      <c r="F228" s="34"/>
    </row>
    <row r="229" spans="2:6" ht="15.75" customHeight="1">
      <c r="B229" s="33"/>
      <c r="C229" s="34"/>
      <c r="D229" s="34"/>
      <c r="E229" s="33"/>
      <c r="F229" s="34"/>
    </row>
    <row r="230" spans="2:6" ht="15.75" customHeight="1">
      <c r="B230" s="33"/>
      <c r="C230" s="34"/>
      <c r="D230" s="34"/>
      <c r="E230" s="33"/>
      <c r="F230" s="34"/>
    </row>
    <row r="231" spans="2:6" ht="15.75" customHeight="1">
      <c r="B231" s="33"/>
      <c r="C231" s="34"/>
      <c r="D231" s="34"/>
      <c r="E231" s="33"/>
      <c r="F231" s="34"/>
    </row>
    <row r="232" spans="2:6" ht="15.75" customHeight="1">
      <c r="B232" s="33"/>
      <c r="C232" s="34"/>
      <c r="D232" s="34"/>
      <c r="E232" s="33"/>
      <c r="F232" s="34"/>
    </row>
    <row r="233" spans="2:6" ht="15.75" customHeight="1">
      <c r="B233" s="33"/>
      <c r="C233" s="34"/>
      <c r="D233" s="34"/>
      <c r="E233" s="33"/>
      <c r="F233" s="34"/>
    </row>
    <row r="234" spans="2:6" ht="15.75" customHeight="1">
      <c r="B234" s="33"/>
      <c r="C234" s="34"/>
      <c r="D234" s="34"/>
      <c r="E234" s="33"/>
      <c r="F234" s="34"/>
    </row>
    <row r="235" spans="2:6" ht="15.75" customHeight="1">
      <c r="B235" s="33"/>
      <c r="C235" s="34"/>
      <c r="D235" s="34"/>
      <c r="E235" s="33"/>
      <c r="F235" s="34"/>
    </row>
    <row r="236" spans="2:6" ht="15.75" customHeight="1">
      <c r="B236" s="33"/>
      <c r="C236" s="34"/>
      <c r="D236" s="34"/>
      <c r="E236" s="33"/>
      <c r="F236" s="34"/>
    </row>
    <row r="237" spans="2:6" ht="15.75" customHeight="1">
      <c r="B237" s="33"/>
      <c r="C237" s="34"/>
      <c r="D237" s="34"/>
      <c r="E237" s="33"/>
      <c r="F237" s="34"/>
    </row>
    <row r="238" spans="2:6" ht="15.75" customHeight="1">
      <c r="B238" s="33"/>
      <c r="C238" s="34"/>
      <c r="D238" s="34"/>
      <c r="E238" s="33"/>
      <c r="F238" s="34"/>
    </row>
    <row r="239" spans="2:6" ht="15.75" customHeight="1">
      <c r="B239" s="33"/>
      <c r="C239" s="34"/>
      <c r="D239" s="34"/>
      <c r="E239" s="33"/>
      <c r="F239" s="34"/>
    </row>
    <row r="240" spans="2:6" ht="15.75" customHeight="1">
      <c r="B240" s="33"/>
      <c r="C240" s="34"/>
      <c r="D240" s="34"/>
      <c r="E240" s="33"/>
      <c r="F240" s="34"/>
    </row>
    <row r="241" spans="2:6" ht="15.75" customHeight="1">
      <c r="B241" s="33"/>
      <c r="C241" s="34"/>
      <c r="D241" s="34"/>
      <c r="E241" s="33"/>
      <c r="F241" s="34"/>
    </row>
    <row r="242" spans="2:6" ht="15.75" customHeight="1">
      <c r="B242" s="33"/>
      <c r="C242" s="34"/>
      <c r="D242" s="34"/>
      <c r="E242" s="33"/>
      <c r="F242" s="34"/>
    </row>
    <row r="243" spans="2:6" ht="15.75" customHeight="1">
      <c r="B243" s="33"/>
      <c r="C243" s="34"/>
      <c r="D243" s="34"/>
      <c r="E243" s="33"/>
      <c r="F243" s="34"/>
    </row>
    <row r="244" spans="2:6" ht="15.75" customHeight="1">
      <c r="B244" s="33"/>
      <c r="C244" s="34"/>
      <c r="D244" s="34"/>
      <c r="E244" s="33"/>
      <c r="F244" s="34"/>
    </row>
    <row r="245" spans="2:6" ht="15.75" customHeight="1">
      <c r="B245" s="33"/>
      <c r="C245" s="34"/>
      <c r="D245" s="34"/>
      <c r="E245" s="33"/>
      <c r="F245" s="34"/>
    </row>
    <row r="246" spans="2:6" ht="15.75" customHeight="1">
      <c r="B246" s="33"/>
      <c r="C246" s="34"/>
      <c r="D246" s="34"/>
      <c r="E246" s="33"/>
      <c r="F246" s="34"/>
    </row>
    <row r="247" spans="2:6" ht="15.75" customHeight="1">
      <c r="B247" s="33"/>
      <c r="C247" s="34"/>
      <c r="D247" s="34"/>
      <c r="E247" s="33"/>
      <c r="F247" s="34"/>
    </row>
    <row r="248" spans="2:6" ht="15.75" customHeight="1">
      <c r="B248" s="33"/>
      <c r="C248" s="34"/>
      <c r="D248" s="34"/>
      <c r="E248" s="33"/>
      <c r="F248" s="34"/>
    </row>
    <row r="249" spans="2:6" ht="15.75" customHeight="1">
      <c r="B249" s="33"/>
      <c r="C249" s="34"/>
      <c r="D249" s="34"/>
      <c r="E249" s="33"/>
      <c r="F249" s="34"/>
    </row>
    <row r="250" spans="2:6" ht="15.75" customHeight="1">
      <c r="B250" s="33"/>
      <c r="C250" s="34"/>
      <c r="D250" s="34"/>
      <c r="E250" s="33"/>
      <c r="F250" s="34"/>
    </row>
    <row r="251" spans="2:6" ht="15.75" customHeight="1">
      <c r="B251" s="33"/>
      <c r="C251" s="34"/>
      <c r="D251" s="34"/>
      <c r="E251" s="33"/>
      <c r="F251" s="34"/>
    </row>
    <row r="252" spans="2:6" ht="15.75" customHeight="1">
      <c r="B252" s="33"/>
      <c r="C252" s="34"/>
      <c r="D252" s="34"/>
      <c r="E252" s="33"/>
      <c r="F252" s="34"/>
    </row>
    <row r="253" spans="2:6" ht="15.75" customHeight="1">
      <c r="B253" s="33"/>
      <c r="C253" s="34"/>
      <c r="D253" s="34"/>
      <c r="E253" s="33"/>
      <c r="F253" s="34"/>
    </row>
    <row r="254" spans="2:6" ht="15.75" customHeight="1">
      <c r="B254" s="33"/>
      <c r="C254" s="34"/>
      <c r="D254" s="34"/>
      <c r="E254" s="33"/>
      <c r="F254" s="34"/>
    </row>
    <row r="255" spans="2:6" ht="15.75" customHeight="1">
      <c r="B255" s="33"/>
      <c r="C255" s="34"/>
      <c r="D255" s="34"/>
      <c r="E255" s="33"/>
      <c r="F255" s="34"/>
    </row>
    <row r="256" spans="2:6" ht="15.75" customHeight="1">
      <c r="B256" s="33"/>
      <c r="C256" s="34"/>
      <c r="D256" s="34"/>
      <c r="E256" s="33"/>
      <c r="F256" s="34"/>
    </row>
    <row r="257" spans="2:6" ht="15.75" customHeight="1">
      <c r="B257" s="33"/>
      <c r="C257" s="34"/>
      <c r="D257" s="34"/>
      <c r="E257" s="33"/>
      <c r="F257" s="34"/>
    </row>
    <row r="258" spans="2:6" ht="15.75" customHeight="1">
      <c r="B258" s="33"/>
      <c r="C258" s="34"/>
      <c r="D258" s="34"/>
      <c r="E258" s="33"/>
      <c r="F258" s="34"/>
    </row>
    <row r="259" spans="2:6" ht="15.75" customHeight="1">
      <c r="B259" s="33"/>
      <c r="C259" s="34"/>
      <c r="D259" s="34"/>
      <c r="E259" s="33"/>
      <c r="F259" s="34"/>
    </row>
    <row r="260" spans="2:6" ht="15.75" customHeight="1">
      <c r="B260" s="33"/>
      <c r="C260" s="34"/>
      <c r="D260" s="34"/>
      <c r="E260" s="33"/>
      <c r="F260" s="34"/>
    </row>
    <row r="261" spans="2:6" ht="15.75" customHeight="1">
      <c r="B261" s="33"/>
      <c r="C261" s="34"/>
      <c r="D261" s="34"/>
      <c r="E261" s="33"/>
      <c r="F261" s="34"/>
    </row>
    <row r="262" spans="2:6" ht="15.75" customHeight="1">
      <c r="B262" s="33"/>
      <c r="C262" s="34"/>
      <c r="D262" s="34"/>
      <c r="E262" s="33"/>
      <c r="F262" s="34"/>
    </row>
    <row r="263" spans="2:6" ht="15.75" customHeight="1">
      <c r="B263" s="33"/>
      <c r="C263" s="34"/>
      <c r="D263" s="34"/>
      <c r="E263" s="33"/>
      <c r="F263" s="34"/>
    </row>
    <row r="264" spans="2:6" ht="15.75" customHeight="1">
      <c r="B264" s="33"/>
      <c r="C264" s="34"/>
      <c r="D264" s="34"/>
      <c r="E264" s="33"/>
      <c r="F264" s="34"/>
    </row>
    <row r="265" spans="2:6" ht="15.75" customHeight="1">
      <c r="B265" s="33"/>
      <c r="C265" s="34"/>
      <c r="D265" s="34"/>
      <c r="E265" s="33"/>
      <c r="F265" s="34"/>
    </row>
    <row r="266" spans="2:6" ht="15.75" customHeight="1">
      <c r="B266" s="33"/>
      <c r="C266" s="34"/>
      <c r="D266" s="34"/>
      <c r="E266" s="33"/>
      <c r="F266" s="34"/>
    </row>
    <row r="267" spans="2:6" ht="15.75" customHeight="1">
      <c r="B267" s="33"/>
      <c r="C267" s="34"/>
      <c r="D267" s="34"/>
      <c r="E267" s="33"/>
      <c r="F267" s="34"/>
    </row>
    <row r="268" spans="2:6" ht="15.75" customHeight="1">
      <c r="B268" s="33"/>
      <c r="C268" s="34"/>
      <c r="D268" s="34"/>
      <c r="E268" s="33"/>
      <c r="F268" s="34"/>
    </row>
    <row r="269" spans="2:6" ht="15.75" customHeight="1">
      <c r="B269" s="33"/>
      <c r="C269" s="34"/>
      <c r="D269" s="34"/>
      <c r="E269" s="33"/>
      <c r="F269" s="34"/>
    </row>
    <row r="270" spans="2:6" ht="15.75" customHeight="1">
      <c r="B270" s="33"/>
      <c r="C270" s="34"/>
      <c r="D270" s="34"/>
      <c r="E270" s="33"/>
      <c r="F270" s="34"/>
    </row>
    <row r="271" spans="2:6" ht="15.75" customHeight="1">
      <c r="B271" s="33"/>
      <c r="C271" s="34"/>
      <c r="D271" s="34"/>
      <c r="E271" s="33"/>
      <c r="F271" s="34"/>
    </row>
    <row r="272" spans="2:6" ht="15.75" customHeight="1">
      <c r="B272" s="33"/>
      <c r="C272" s="34"/>
      <c r="D272" s="34"/>
      <c r="E272" s="33"/>
      <c r="F272" s="34"/>
    </row>
    <row r="273" spans="2:6" ht="15.75" customHeight="1">
      <c r="B273" s="33"/>
      <c r="C273" s="34"/>
      <c r="D273" s="34"/>
      <c r="E273" s="33"/>
      <c r="F273" s="34"/>
    </row>
    <row r="274" spans="2:6" ht="15.75" customHeight="1">
      <c r="B274" s="33"/>
      <c r="C274" s="34"/>
      <c r="D274" s="34"/>
      <c r="E274" s="33"/>
      <c r="F274" s="34"/>
    </row>
    <row r="275" spans="2:6" ht="15.75" customHeight="1">
      <c r="B275" s="33"/>
      <c r="C275" s="34"/>
      <c r="D275" s="34"/>
      <c r="E275" s="33"/>
      <c r="F275" s="34"/>
    </row>
    <row r="276" spans="2:6" ht="15.75" customHeight="1">
      <c r="B276" s="33"/>
      <c r="C276" s="34"/>
      <c r="D276" s="34"/>
      <c r="E276" s="33"/>
      <c r="F276" s="34"/>
    </row>
    <row r="277" spans="2:6" ht="15.75" customHeight="1">
      <c r="B277" s="33"/>
      <c r="C277" s="34"/>
      <c r="D277" s="34"/>
      <c r="E277" s="33"/>
      <c r="F277" s="34"/>
    </row>
    <row r="278" spans="2:6" ht="15.75" customHeight="1">
      <c r="B278" s="33"/>
      <c r="C278" s="34"/>
      <c r="D278" s="34"/>
      <c r="E278" s="33"/>
      <c r="F278" s="34"/>
    </row>
    <row r="279" spans="2:6" ht="15.75" customHeight="1">
      <c r="B279" s="33"/>
      <c r="C279" s="34"/>
      <c r="D279" s="34"/>
      <c r="E279" s="33"/>
      <c r="F279" s="34"/>
    </row>
    <row r="280" spans="2:6" ht="15.75" customHeight="1">
      <c r="B280" s="33"/>
      <c r="C280" s="34"/>
      <c r="D280" s="34"/>
      <c r="E280" s="33"/>
      <c r="F280" s="34"/>
    </row>
    <row r="281" spans="2:6" ht="15.75" customHeight="1">
      <c r="B281" s="33"/>
      <c r="C281" s="34"/>
      <c r="D281" s="34"/>
      <c r="E281" s="33"/>
      <c r="F281" s="34"/>
    </row>
    <row r="282" spans="2:6" ht="15.75" customHeight="1">
      <c r="B282" s="33"/>
      <c r="C282" s="34"/>
      <c r="D282" s="34"/>
      <c r="E282" s="33"/>
      <c r="F282" s="34"/>
    </row>
    <row r="283" spans="2:6" ht="15.75" customHeight="1">
      <c r="B283" s="33"/>
      <c r="C283" s="34"/>
      <c r="D283" s="34"/>
      <c r="E283" s="33"/>
      <c r="F283" s="34"/>
    </row>
    <row r="284" spans="2:6" ht="15.75" customHeight="1">
      <c r="B284" s="33"/>
      <c r="C284" s="34"/>
      <c r="D284" s="34"/>
      <c r="E284" s="33"/>
      <c r="F284" s="34"/>
    </row>
    <row r="285" spans="2:6" ht="15.75" customHeight="1">
      <c r="B285" s="33"/>
      <c r="C285" s="34"/>
      <c r="D285" s="34"/>
      <c r="E285" s="33"/>
      <c r="F285" s="34"/>
    </row>
    <row r="286" spans="2:6" ht="15.75" customHeight="1">
      <c r="B286" s="33"/>
      <c r="C286" s="34"/>
      <c r="D286" s="34"/>
      <c r="E286" s="33"/>
      <c r="F286" s="34"/>
    </row>
    <row r="287" spans="2:6" ht="15.75" customHeight="1">
      <c r="B287" s="33"/>
      <c r="C287" s="34"/>
      <c r="D287" s="34"/>
      <c r="E287" s="33"/>
      <c r="F287" s="34"/>
    </row>
    <row r="288" spans="2:6" ht="15.75" customHeight="1">
      <c r="B288" s="33"/>
      <c r="C288" s="34"/>
      <c r="D288" s="34"/>
      <c r="E288" s="33"/>
      <c r="F288" s="34"/>
    </row>
    <row r="289" spans="2:6" ht="15.75" customHeight="1">
      <c r="B289" s="33"/>
      <c r="C289" s="34"/>
      <c r="D289" s="34"/>
      <c r="E289" s="33"/>
      <c r="F289" s="34"/>
    </row>
    <row r="290" spans="2:6" ht="15.75" customHeight="1">
      <c r="B290" s="33"/>
      <c r="C290" s="34"/>
      <c r="D290" s="34"/>
      <c r="E290" s="33"/>
      <c r="F290" s="34"/>
    </row>
    <row r="291" spans="2:6" ht="15.75" customHeight="1">
      <c r="B291" s="33"/>
      <c r="C291" s="34"/>
      <c r="D291" s="34"/>
      <c r="E291" s="33"/>
      <c r="F291" s="34"/>
    </row>
    <row r="292" spans="2:6" ht="15.75" customHeight="1">
      <c r="B292" s="33"/>
      <c r="C292" s="34"/>
      <c r="D292" s="34"/>
      <c r="E292" s="33"/>
      <c r="F292" s="34"/>
    </row>
    <row r="293" spans="2:6" ht="15.75" customHeight="1">
      <c r="B293" s="33"/>
      <c r="C293" s="34"/>
      <c r="D293" s="34"/>
      <c r="E293" s="33"/>
      <c r="F293" s="34"/>
    </row>
    <row r="294" spans="2:6" ht="15.75" customHeight="1">
      <c r="B294" s="33"/>
      <c r="C294" s="34"/>
      <c r="D294" s="34"/>
      <c r="E294" s="33"/>
      <c r="F294" s="34"/>
    </row>
    <row r="295" spans="2:6" ht="15.75" customHeight="1">
      <c r="B295" s="33"/>
      <c r="C295" s="34"/>
      <c r="D295" s="34"/>
      <c r="E295" s="33"/>
      <c r="F295" s="34"/>
    </row>
    <row r="296" spans="2:6" ht="15.75" customHeight="1">
      <c r="B296" s="33"/>
      <c r="C296" s="34"/>
      <c r="D296" s="34"/>
      <c r="E296" s="33"/>
      <c r="F296" s="34"/>
    </row>
    <row r="297" spans="2:6" ht="15.75" customHeight="1">
      <c r="B297" s="33"/>
      <c r="C297" s="34"/>
      <c r="D297" s="34"/>
      <c r="E297" s="33"/>
      <c r="F297" s="34"/>
    </row>
    <row r="298" spans="2:6" ht="15.75" customHeight="1">
      <c r="B298" s="33"/>
      <c r="C298" s="34"/>
      <c r="D298" s="34"/>
      <c r="E298" s="33"/>
      <c r="F298" s="34"/>
    </row>
    <row r="299" spans="2:6" ht="15.75" customHeight="1">
      <c r="B299" s="33"/>
      <c r="C299" s="34"/>
      <c r="D299" s="34"/>
      <c r="E299" s="33"/>
      <c r="F299" s="34"/>
    </row>
    <row r="300" spans="2:6" ht="15.75" customHeight="1">
      <c r="B300" s="33"/>
      <c r="C300" s="34"/>
      <c r="D300" s="34"/>
      <c r="E300" s="33"/>
      <c r="F300" s="34"/>
    </row>
    <row r="301" spans="2:6" ht="15.75" customHeight="1">
      <c r="B301" s="33"/>
      <c r="C301" s="34"/>
      <c r="D301" s="34"/>
      <c r="E301" s="33"/>
      <c r="F301" s="34"/>
    </row>
    <row r="302" spans="2:6" ht="15.75" customHeight="1">
      <c r="B302" s="33"/>
      <c r="C302" s="34"/>
      <c r="D302" s="34"/>
      <c r="E302" s="33"/>
      <c r="F302" s="34"/>
    </row>
    <row r="303" spans="2:6" ht="15.75" customHeight="1">
      <c r="B303" s="33"/>
      <c r="C303" s="34"/>
      <c r="D303" s="34"/>
      <c r="E303" s="33"/>
      <c r="F303" s="34"/>
    </row>
    <row r="304" spans="2:6" ht="15.75" customHeight="1">
      <c r="B304" s="33"/>
      <c r="C304" s="34"/>
      <c r="D304" s="34"/>
      <c r="E304" s="33"/>
      <c r="F304" s="34"/>
    </row>
    <row r="305" spans="2:6" ht="15.75" customHeight="1">
      <c r="B305" s="33"/>
      <c r="C305" s="34"/>
      <c r="D305" s="34"/>
      <c r="E305" s="33"/>
      <c r="F305" s="34"/>
    </row>
    <row r="306" spans="2:6" ht="15.75" customHeight="1">
      <c r="B306" s="33"/>
      <c r="C306" s="34"/>
      <c r="D306" s="34"/>
      <c r="E306" s="33"/>
      <c r="F306" s="34"/>
    </row>
    <row r="307" spans="2:6" ht="15.75" customHeight="1">
      <c r="B307" s="33"/>
      <c r="C307" s="34"/>
      <c r="D307" s="34"/>
      <c r="E307" s="33"/>
      <c r="F307" s="34"/>
    </row>
    <row r="308" spans="2:6" ht="15.75" customHeight="1">
      <c r="B308" s="33"/>
      <c r="C308" s="34"/>
      <c r="D308" s="34"/>
      <c r="E308" s="33"/>
      <c r="F308" s="34"/>
    </row>
    <row r="309" spans="2:6" ht="15.75" customHeight="1">
      <c r="B309" s="33"/>
      <c r="C309" s="34"/>
      <c r="D309" s="34"/>
      <c r="E309" s="33"/>
      <c r="F309" s="34"/>
    </row>
    <row r="310" spans="2:6" ht="15.75" customHeight="1">
      <c r="B310" s="33"/>
      <c r="C310" s="34"/>
      <c r="D310" s="34"/>
      <c r="E310" s="33"/>
      <c r="F310" s="34"/>
    </row>
    <row r="311" spans="2:6" ht="15.75" customHeight="1">
      <c r="B311" s="33"/>
      <c r="C311" s="34"/>
      <c r="D311" s="34"/>
      <c r="E311" s="33"/>
      <c r="F311" s="34"/>
    </row>
    <row r="312" spans="2:6" ht="15.75" customHeight="1">
      <c r="B312" s="33"/>
      <c r="C312" s="34"/>
      <c r="D312" s="34"/>
      <c r="E312" s="33"/>
      <c r="F312" s="34"/>
    </row>
    <row r="313" spans="2:6" ht="15.75" customHeight="1">
      <c r="B313" s="33"/>
      <c r="C313" s="34"/>
      <c r="D313" s="34"/>
      <c r="E313" s="33"/>
      <c r="F313" s="34"/>
    </row>
    <row r="314" spans="2:6" ht="15.75" customHeight="1">
      <c r="B314" s="33"/>
      <c r="C314" s="34"/>
      <c r="D314" s="34"/>
      <c r="E314" s="33"/>
      <c r="F314" s="34"/>
    </row>
    <row r="315" spans="2:6" ht="15.75" customHeight="1">
      <c r="B315" s="33"/>
      <c r="C315" s="34"/>
      <c r="D315" s="34"/>
      <c r="E315" s="33"/>
      <c r="F315" s="34"/>
    </row>
    <row r="316" spans="2:6" ht="15.75" customHeight="1">
      <c r="B316" s="33"/>
      <c r="C316" s="34"/>
      <c r="D316" s="34"/>
      <c r="E316" s="33"/>
      <c r="F316" s="34"/>
    </row>
    <row r="317" spans="2:6" ht="15.75" customHeight="1">
      <c r="B317" s="33"/>
      <c r="C317" s="34"/>
      <c r="D317" s="34"/>
      <c r="E317" s="33"/>
      <c r="F317" s="34"/>
    </row>
    <row r="318" spans="2:6" ht="15.75" customHeight="1">
      <c r="B318" s="33"/>
      <c r="C318" s="34"/>
      <c r="D318" s="34"/>
      <c r="E318" s="33"/>
      <c r="F318" s="34"/>
    </row>
    <row r="319" spans="2:6" ht="15.75" customHeight="1">
      <c r="B319" s="33"/>
      <c r="C319" s="34"/>
      <c r="D319" s="34"/>
      <c r="E319" s="33"/>
      <c r="F319" s="34"/>
    </row>
    <row r="320" spans="2:6" ht="15.75" customHeight="1">
      <c r="B320" s="33"/>
      <c r="C320" s="34"/>
      <c r="D320" s="34"/>
      <c r="E320" s="33"/>
      <c r="F320" s="34"/>
    </row>
    <row r="321" spans="2:6" ht="15.75" customHeight="1">
      <c r="B321" s="33"/>
      <c r="C321" s="34"/>
      <c r="D321" s="34"/>
      <c r="E321" s="33"/>
      <c r="F321" s="34"/>
    </row>
    <row r="322" spans="2:6" ht="15.75" customHeight="1">
      <c r="B322" s="33"/>
      <c r="C322" s="34"/>
      <c r="D322" s="34"/>
      <c r="E322" s="33"/>
      <c r="F322" s="34"/>
    </row>
    <row r="323" spans="2:6" ht="15.75" customHeight="1">
      <c r="B323" s="33"/>
      <c r="C323" s="34"/>
      <c r="D323" s="34"/>
      <c r="E323" s="33"/>
      <c r="F323" s="34"/>
    </row>
    <row r="324" spans="2:6" ht="15.75" customHeight="1">
      <c r="B324" s="33"/>
      <c r="C324" s="34"/>
      <c r="D324" s="34"/>
      <c r="E324" s="33"/>
      <c r="F324" s="34"/>
    </row>
    <row r="325" spans="2:6" ht="15.75" customHeight="1">
      <c r="B325" s="33"/>
      <c r="C325" s="34"/>
      <c r="D325" s="34"/>
      <c r="E325" s="33"/>
      <c r="F325" s="34"/>
    </row>
    <row r="326" spans="2:6" ht="15.75" customHeight="1">
      <c r="B326" s="33"/>
      <c r="C326" s="34"/>
      <c r="D326" s="34"/>
      <c r="E326" s="33"/>
      <c r="F326" s="34"/>
    </row>
    <row r="327" spans="2:6" ht="15.75" customHeight="1">
      <c r="B327" s="33"/>
      <c r="C327" s="34"/>
      <c r="D327" s="34"/>
      <c r="E327" s="33"/>
      <c r="F327" s="34"/>
    </row>
    <row r="328" spans="2:6" ht="15.75" customHeight="1">
      <c r="B328" s="33"/>
      <c r="C328" s="34"/>
      <c r="D328" s="34"/>
      <c r="E328" s="33"/>
      <c r="F328" s="34"/>
    </row>
    <row r="329" spans="2:6" ht="15.75" customHeight="1">
      <c r="B329" s="33"/>
      <c r="C329" s="34"/>
      <c r="D329" s="34"/>
      <c r="E329" s="33"/>
      <c r="F329" s="34"/>
    </row>
    <row r="330" spans="2:6" ht="15.75" customHeight="1">
      <c r="B330" s="33"/>
      <c r="C330" s="34"/>
      <c r="D330" s="34"/>
      <c r="E330" s="33"/>
      <c r="F330" s="34"/>
    </row>
    <row r="331" spans="2:6" ht="15.75" customHeight="1">
      <c r="B331" s="33"/>
      <c r="C331" s="34"/>
      <c r="D331" s="34"/>
      <c r="E331" s="33"/>
      <c r="F331" s="34"/>
    </row>
    <row r="332" spans="2:6" ht="15.75" customHeight="1">
      <c r="B332" s="33"/>
      <c r="C332" s="34"/>
      <c r="D332" s="34"/>
      <c r="E332" s="33"/>
      <c r="F332" s="34"/>
    </row>
    <row r="333" spans="2:6" ht="15.75" customHeight="1">
      <c r="B333" s="33"/>
      <c r="C333" s="34"/>
      <c r="D333" s="34"/>
      <c r="E333" s="33"/>
      <c r="F333" s="34"/>
    </row>
    <row r="334" spans="2:6" ht="15.75" customHeight="1">
      <c r="B334" s="33"/>
      <c r="C334" s="34"/>
      <c r="D334" s="34"/>
      <c r="E334" s="33"/>
      <c r="F334" s="34"/>
    </row>
    <row r="335" spans="2:6" ht="15.75" customHeight="1">
      <c r="B335" s="33"/>
      <c r="C335" s="34"/>
      <c r="D335" s="34"/>
      <c r="E335" s="33"/>
      <c r="F335" s="34"/>
    </row>
    <row r="336" spans="2:6" ht="15.75" customHeight="1">
      <c r="B336" s="33"/>
      <c r="C336" s="34"/>
      <c r="D336" s="34"/>
      <c r="E336" s="33"/>
      <c r="F336" s="34"/>
    </row>
    <row r="337" spans="2:6" ht="15.75" customHeight="1">
      <c r="B337" s="33"/>
      <c r="C337" s="34"/>
      <c r="D337" s="34"/>
      <c r="E337" s="33"/>
      <c r="F337" s="34"/>
    </row>
    <row r="338" spans="2:6" ht="15.75" customHeight="1">
      <c r="B338" s="33"/>
      <c r="C338" s="34"/>
      <c r="D338" s="34"/>
      <c r="E338" s="33"/>
      <c r="F338" s="34"/>
    </row>
    <row r="339" spans="2:6" ht="15.75" customHeight="1">
      <c r="B339" s="33"/>
      <c r="C339" s="34"/>
      <c r="D339" s="34"/>
      <c r="E339" s="33"/>
      <c r="F339" s="34"/>
    </row>
    <row r="340" spans="2:6" ht="15.75" customHeight="1">
      <c r="B340" s="33"/>
      <c r="C340" s="34"/>
      <c r="D340" s="34"/>
      <c r="E340" s="33"/>
      <c r="F340" s="34"/>
    </row>
    <row r="341" spans="2:6" ht="15.75" customHeight="1">
      <c r="B341" s="33"/>
      <c r="C341" s="34"/>
      <c r="D341" s="34"/>
      <c r="E341" s="33"/>
      <c r="F341" s="34"/>
    </row>
    <row r="342" spans="2:6" ht="15.75" customHeight="1">
      <c r="B342" s="33"/>
      <c r="C342" s="34"/>
      <c r="D342" s="34"/>
      <c r="E342" s="33"/>
      <c r="F342" s="34"/>
    </row>
    <row r="343" spans="2:6" ht="15.75" customHeight="1">
      <c r="B343" s="33"/>
      <c r="C343" s="34"/>
      <c r="D343" s="34"/>
      <c r="E343" s="33"/>
      <c r="F343" s="34"/>
    </row>
    <row r="344" spans="2:6" ht="15.75" customHeight="1">
      <c r="B344" s="33"/>
      <c r="C344" s="34"/>
      <c r="D344" s="34"/>
      <c r="E344" s="33"/>
      <c r="F344" s="34"/>
    </row>
    <row r="345" spans="2:6" ht="15.75" customHeight="1">
      <c r="B345" s="33"/>
      <c r="C345" s="34"/>
      <c r="D345" s="34"/>
      <c r="E345" s="33"/>
      <c r="F345" s="34"/>
    </row>
    <row r="346" spans="2:6" ht="15.75" customHeight="1">
      <c r="B346" s="33"/>
      <c r="C346" s="34"/>
      <c r="D346" s="34"/>
      <c r="E346" s="33"/>
      <c r="F346" s="34"/>
    </row>
    <row r="347" spans="2:6" ht="15.75" customHeight="1">
      <c r="B347" s="33"/>
      <c r="C347" s="34"/>
      <c r="D347" s="34"/>
      <c r="E347" s="33"/>
      <c r="F347" s="34"/>
    </row>
    <row r="348" spans="2:6" ht="15.75" customHeight="1">
      <c r="B348" s="33"/>
      <c r="C348" s="34"/>
      <c r="D348" s="34"/>
      <c r="E348" s="33"/>
      <c r="F348" s="34"/>
    </row>
    <row r="349" spans="2:6" ht="15.75" customHeight="1">
      <c r="B349" s="33"/>
      <c r="C349" s="34"/>
      <c r="D349" s="34"/>
      <c r="E349" s="33"/>
      <c r="F349" s="34"/>
    </row>
    <row r="350" spans="2:6" ht="15.75" customHeight="1">
      <c r="B350" s="33"/>
      <c r="C350" s="34"/>
      <c r="D350" s="34"/>
      <c r="E350" s="33"/>
      <c r="F350" s="34"/>
    </row>
    <row r="351" spans="2:6" ht="15.75" customHeight="1">
      <c r="B351" s="33"/>
      <c r="C351" s="34"/>
      <c r="D351" s="34"/>
      <c r="E351" s="33"/>
      <c r="F351" s="34"/>
    </row>
    <row r="352" spans="2:6" ht="15.75" customHeight="1">
      <c r="B352" s="33"/>
      <c r="C352" s="34"/>
      <c r="D352" s="34"/>
      <c r="E352" s="33"/>
      <c r="F352" s="34"/>
    </row>
    <row r="353" spans="2:6" ht="15.75" customHeight="1">
      <c r="B353" s="33"/>
      <c r="C353" s="34"/>
      <c r="D353" s="34"/>
      <c r="E353" s="33"/>
      <c r="F353" s="34"/>
    </row>
    <row r="354" spans="2:6" ht="15.75" customHeight="1">
      <c r="B354" s="33"/>
      <c r="C354" s="34"/>
      <c r="D354" s="34"/>
      <c r="E354" s="33"/>
      <c r="F354" s="34"/>
    </row>
    <row r="355" spans="2:6" ht="15.75" customHeight="1">
      <c r="B355" s="33"/>
      <c r="C355" s="34"/>
      <c r="D355" s="34"/>
      <c r="E355" s="33"/>
      <c r="F355" s="34"/>
    </row>
    <row r="356" spans="2:6" ht="15.75" customHeight="1">
      <c r="B356" s="33"/>
      <c r="C356" s="34"/>
      <c r="D356" s="34"/>
      <c r="E356" s="33"/>
      <c r="F356" s="34"/>
    </row>
    <row r="357" spans="2:6" ht="15.75" customHeight="1">
      <c r="B357" s="33"/>
      <c r="C357" s="34"/>
      <c r="D357" s="34"/>
      <c r="E357" s="33"/>
      <c r="F357" s="34"/>
    </row>
    <row r="358" spans="2:6" ht="15.75" customHeight="1">
      <c r="B358" s="33"/>
      <c r="C358" s="34"/>
      <c r="D358" s="34"/>
      <c r="E358" s="33"/>
      <c r="F358" s="34"/>
    </row>
    <row r="359" spans="2:6" ht="15.75" customHeight="1">
      <c r="B359" s="33"/>
      <c r="C359" s="34"/>
      <c r="D359" s="34"/>
      <c r="E359" s="33"/>
      <c r="F359" s="34"/>
    </row>
    <row r="360" spans="2:6" ht="15.75" customHeight="1">
      <c r="B360" s="33"/>
      <c r="C360" s="34"/>
      <c r="D360" s="34"/>
      <c r="E360" s="33"/>
      <c r="F360" s="34"/>
    </row>
    <row r="361" spans="2:6" ht="15.75" customHeight="1">
      <c r="B361" s="33"/>
      <c r="C361" s="34"/>
      <c r="D361" s="34"/>
      <c r="E361" s="33"/>
      <c r="F361" s="34"/>
    </row>
    <row r="362" spans="2:6" ht="15.75" customHeight="1">
      <c r="B362" s="33"/>
      <c r="C362" s="34"/>
      <c r="D362" s="34"/>
      <c r="E362" s="33"/>
      <c r="F362" s="34"/>
    </row>
    <row r="363" spans="2:6" ht="15.75" customHeight="1">
      <c r="B363" s="33"/>
      <c r="C363" s="34"/>
      <c r="D363" s="34"/>
      <c r="E363" s="33"/>
      <c r="F363" s="34"/>
    </row>
    <row r="364" spans="2:6" ht="15.75" customHeight="1">
      <c r="B364" s="33"/>
      <c r="C364" s="34"/>
      <c r="D364" s="34"/>
      <c r="E364" s="33"/>
      <c r="F364" s="34"/>
    </row>
    <row r="365" spans="2:6" ht="15.75" customHeight="1">
      <c r="B365" s="33"/>
      <c r="C365" s="34"/>
      <c r="D365" s="34"/>
      <c r="E365" s="33"/>
      <c r="F365" s="34"/>
    </row>
    <row r="366" spans="2:6" ht="15.75" customHeight="1">
      <c r="B366" s="33"/>
      <c r="C366" s="34"/>
      <c r="D366" s="34"/>
      <c r="E366" s="33"/>
      <c r="F366" s="34"/>
    </row>
    <row r="367" spans="2:6" ht="15.75" customHeight="1">
      <c r="B367" s="33"/>
      <c r="C367" s="34"/>
      <c r="D367" s="34"/>
      <c r="E367" s="33"/>
      <c r="F367" s="34"/>
    </row>
    <row r="368" spans="2:6" ht="15.75" customHeight="1">
      <c r="B368" s="33"/>
      <c r="C368" s="34"/>
      <c r="D368" s="34"/>
      <c r="E368" s="33"/>
      <c r="F368" s="34"/>
    </row>
    <row r="369" spans="2:6" ht="15.75" customHeight="1">
      <c r="B369" s="33"/>
      <c r="C369" s="34"/>
      <c r="D369" s="34"/>
      <c r="E369" s="33"/>
      <c r="F369" s="34"/>
    </row>
    <row r="370" spans="2:6" ht="15.75" customHeight="1">
      <c r="B370" s="33"/>
      <c r="C370" s="34"/>
      <c r="D370" s="34"/>
      <c r="E370" s="33"/>
      <c r="F370" s="34"/>
    </row>
    <row r="371" spans="2:6" ht="15.75" customHeight="1">
      <c r="B371" s="33"/>
      <c r="C371" s="34"/>
      <c r="D371" s="34"/>
      <c r="E371" s="33"/>
      <c r="F371" s="34"/>
    </row>
    <row r="372" spans="2:6" ht="15.75" customHeight="1">
      <c r="B372" s="33"/>
      <c r="C372" s="34"/>
      <c r="D372" s="34"/>
      <c r="E372" s="33"/>
      <c r="F372" s="34"/>
    </row>
    <row r="373" spans="2:6" ht="15.75" customHeight="1">
      <c r="B373" s="33"/>
      <c r="C373" s="34"/>
      <c r="D373" s="34"/>
      <c r="E373" s="33"/>
      <c r="F373" s="34"/>
    </row>
    <row r="374" spans="2:6" ht="15.75" customHeight="1">
      <c r="B374" s="33"/>
      <c r="C374" s="34"/>
      <c r="D374" s="34"/>
      <c r="E374" s="33"/>
      <c r="F374" s="34"/>
    </row>
    <row r="375" spans="2:6" ht="15.75" customHeight="1">
      <c r="B375" s="33"/>
      <c r="C375" s="34"/>
      <c r="D375" s="34"/>
      <c r="E375" s="33"/>
      <c r="F375" s="34"/>
    </row>
    <row r="376" spans="2:6" ht="15.75" customHeight="1">
      <c r="B376" s="33"/>
      <c r="C376" s="34"/>
      <c r="D376" s="34"/>
      <c r="E376" s="33"/>
      <c r="F376" s="34"/>
    </row>
    <row r="377" spans="2:6" ht="15.75" customHeight="1">
      <c r="B377" s="33"/>
      <c r="C377" s="34"/>
      <c r="D377" s="34"/>
      <c r="E377" s="33"/>
      <c r="F377" s="34"/>
    </row>
    <row r="378" spans="2:6" ht="15.75" customHeight="1">
      <c r="B378" s="33"/>
      <c r="C378" s="34"/>
      <c r="D378" s="34"/>
      <c r="E378" s="33"/>
      <c r="F378" s="34"/>
    </row>
    <row r="379" spans="2:6" ht="15.75" customHeight="1">
      <c r="B379" s="33"/>
      <c r="C379" s="34"/>
      <c r="D379" s="34"/>
      <c r="E379" s="33"/>
      <c r="F379" s="34"/>
    </row>
    <row r="380" spans="2:6" ht="15.75" customHeight="1">
      <c r="B380" s="33"/>
      <c r="C380" s="34"/>
      <c r="D380" s="34"/>
      <c r="E380" s="33"/>
      <c r="F380" s="34"/>
    </row>
    <row r="381" spans="2:6" ht="15.75" customHeight="1">
      <c r="B381" s="33"/>
      <c r="C381" s="34"/>
      <c r="D381" s="34"/>
      <c r="E381" s="33"/>
      <c r="F381" s="34"/>
    </row>
    <row r="382" spans="2:6" ht="15.75" customHeight="1">
      <c r="B382" s="33"/>
      <c r="C382" s="34"/>
      <c r="D382" s="34"/>
      <c r="E382" s="33"/>
      <c r="F382" s="34"/>
    </row>
    <row r="383" spans="2:6" ht="15.75" customHeight="1">
      <c r="B383" s="33"/>
      <c r="C383" s="34"/>
      <c r="D383" s="34"/>
      <c r="E383" s="33"/>
      <c r="F383" s="34"/>
    </row>
    <row r="384" spans="2:6" ht="15.75" customHeight="1">
      <c r="B384" s="33"/>
      <c r="C384" s="34"/>
      <c r="D384" s="34"/>
      <c r="E384" s="33"/>
      <c r="F384" s="34"/>
    </row>
    <row r="385" spans="2:6" ht="15.75" customHeight="1">
      <c r="B385" s="33"/>
      <c r="C385" s="34"/>
      <c r="D385" s="34"/>
      <c r="E385" s="33"/>
      <c r="F385" s="34"/>
    </row>
    <row r="386" spans="2:6" ht="15.75" customHeight="1">
      <c r="B386" s="33"/>
      <c r="C386" s="34"/>
      <c r="D386" s="34"/>
      <c r="E386" s="33"/>
      <c r="F386" s="34"/>
    </row>
    <row r="387" spans="2:6" ht="15.75" customHeight="1">
      <c r="B387" s="33"/>
      <c r="C387" s="34"/>
      <c r="D387" s="34"/>
      <c r="E387" s="33"/>
      <c r="F387" s="34"/>
    </row>
    <row r="388" spans="2:6" ht="15.75" customHeight="1">
      <c r="B388" s="33"/>
      <c r="C388" s="34"/>
      <c r="D388" s="34"/>
      <c r="E388" s="33"/>
      <c r="F388" s="34"/>
    </row>
    <row r="389" spans="2:6" ht="15.75" customHeight="1">
      <c r="B389" s="33"/>
      <c r="C389" s="34"/>
      <c r="D389" s="34"/>
      <c r="E389" s="33"/>
      <c r="F389" s="34"/>
    </row>
    <row r="390" spans="2:6" ht="15.75" customHeight="1">
      <c r="B390" s="33"/>
      <c r="C390" s="34"/>
      <c r="D390" s="34"/>
      <c r="E390" s="33"/>
      <c r="F390" s="34"/>
    </row>
    <row r="391" spans="2:6" ht="15.75" customHeight="1">
      <c r="B391" s="33"/>
      <c r="C391" s="34"/>
      <c r="D391" s="34"/>
      <c r="E391" s="33"/>
      <c r="F391" s="34"/>
    </row>
    <row r="392" spans="2:6" ht="15.75" customHeight="1">
      <c r="B392" s="33"/>
      <c r="C392" s="34"/>
      <c r="D392" s="34"/>
      <c r="E392" s="33"/>
      <c r="F392" s="34"/>
    </row>
    <row r="393" spans="2:6" ht="15.75" customHeight="1">
      <c r="B393" s="33"/>
      <c r="C393" s="34"/>
      <c r="D393" s="34"/>
      <c r="E393" s="33"/>
      <c r="F393" s="34"/>
    </row>
    <row r="394" spans="2:6" ht="15.75" customHeight="1">
      <c r="B394" s="33"/>
      <c r="C394" s="34"/>
      <c r="D394" s="34"/>
      <c r="E394" s="33"/>
      <c r="F394" s="34"/>
    </row>
    <row r="395" spans="2:6" ht="15.75" customHeight="1">
      <c r="B395" s="33"/>
      <c r="C395" s="34"/>
      <c r="D395" s="34"/>
      <c r="E395" s="33"/>
      <c r="F395" s="34"/>
    </row>
    <row r="396" spans="2:6" ht="15.75" customHeight="1">
      <c r="B396" s="33"/>
      <c r="C396" s="34"/>
      <c r="D396" s="34"/>
      <c r="E396" s="33"/>
      <c r="F396" s="34"/>
    </row>
    <row r="397" spans="2:6" ht="15.75" customHeight="1">
      <c r="B397" s="33"/>
      <c r="C397" s="34"/>
      <c r="D397" s="34"/>
      <c r="E397" s="33"/>
      <c r="F397" s="34"/>
    </row>
    <row r="398" spans="2:6" ht="15.75" customHeight="1">
      <c r="B398" s="33"/>
      <c r="C398" s="34"/>
      <c r="D398" s="34"/>
      <c r="E398" s="33"/>
      <c r="F398" s="34"/>
    </row>
    <row r="399" spans="2:6" ht="15.75" customHeight="1">
      <c r="B399" s="33"/>
      <c r="C399" s="34"/>
      <c r="D399" s="34"/>
      <c r="E399" s="33"/>
      <c r="F399" s="34"/>
    </row>
    <row r="400" spans="2:6" ht="15.75" customHeight="1">
      <c r="B400" s="33"/>
      <c r="C400" s="34"/>
      <c r="D400" s="34"/>
      <c r="E400" s="33"/>
      <c r="F400" s="34"/>
    </row>
    <row r="401" spans="2:6" ht="15.75" customHeight="1">
      <c r="B401" s="33"/>
      <c r="C401" s="34"/>
      <c r="D401" s="34"/>
      <c r="E401" s="33"/>
      <c r="F401" s="34"/>
    </row>
    <row r="402" spans="2:6" ht="15.75" customHeight="1">
      <c r="B402" s="33"/>
      <c r="C402" s="34"/>
      <c r="D402" s="34"/>
      <c r="E402" s="33"/>
      <c r="F402" s="34"/>
    </row>
    <row r="403" spans="2:6" ht="15.75" customHeight="1">
      <c r="B403" s="33"/>
      <c r="C403" s="34"/>
      <c r="D403" s="34"/>
      <c r="E403" s="33"/>
      <c r="F403" s="34"/>
    </row>
    <row r="404" spans="2:6" ht="15.75" customHeight="1">
      <c r="B404" s="33"/>
      <c r="C404" s="34"/>
      <c r="D404" s="34"/>
      <c r="E404" s="33"/>
      <c r="F404" s="34"/>
    </row>
    <row r="405" spans="2:6" ht="15.75" customHeight="1">
      <c r="B405" s="33"/>
      <c r="C405" s="34"/>
      <c r="D405" s="34"/>
      <c r="E405" s="33"/>
      <c r="F405" s="34"/>
    </row>
    <row r="406" spans="2:6" ht="15.75" customHeight="1">
      <c r="B406" s="33"/>
      <c r="C406" s="34"/>
      <c r="D406" s="34"/>
      <c r="E406" s="33"/>
      <c r="F406" s="34"/>
    </row>
    <row r="407" spans="2:6" ht="15.75" customHeight="1">
      <c r="B407" s="33"/>
      <c r="C407" s="34"/>
      <c r="D407" s="34"/>
      <c r="E407" s="33"/>
      <c r="F407" s="34"/>
    </row>
    <row r="408" spans="2:6" ht="15.75" customHeight="1">
      <c r="B408" s="33"/>
      <c r="C408" s="34"/>
      <c r="D408" s="34"/>
      <c r="E408" s="33"/>
      <c r="F408" s="34"/>
    </row>
    <row r="409" spans="2:6" ht="15.75" customHeight="1">
      <c r="B409" s="33"/>
      <c r="C409" s="34"/>
      <c r="D409" s="34"/>
      <c r="E409" s="33"/>
      <c r="F409" s="34"/>
    </row>
    <row r="410" spans="2:6" ht="15.75" customHeight="1">
      <c r="B410" s="33"/>
      <c r="C410" s="34"/>
      <c r="D410" s="34"/>
      <c r="E410" s="33"/>
      <c r="F410" s="34"/>
    </row>
    <row r="411" spans="2:6" ht="15.75" customHeight="1">
      <c r="B411" s="33"/>
      <c r="C411" s="34"/>
      <c r="D411" s="34"/>
      <c r="E411" s="33"/>
      <c r="F411" s="34"/>
    </row>
    <row r="412" spans="2:6" ht="15.75" customHeight="1">
      <c r="B412" s="33"/>
      <c r="C412" s="34"/>
      <c r="D412" s="34"/>
      <c r="E412" s="33"/>
      <c r="F412" s="34"/>
    </row>
    <row r="413" spans="2:6" ht="15.75" customHeight="1">
      <c r="B413" s="33"/>
      <c r="C413" s="34"/>
      <c r="D413" s="34"/>
      <c r="E413" s="33"/>
      <c r="F413" s="34"/>
    </row>
    <row r="414" spans="2:6" ht="15.75" customHeight="1">
      <c r="B414" s="33"/>
      <c r="C414" s="34"/>
      <c r="D414" s="34"/>
      <c r="E414" s="33"/>
      <c r="F414" s="34"/>
    </row>
    <row r="415" spans="2:6" ht="15.75" customHeight="1">
      <c r="B415" s="33"/>
      <c r="C415" s="34"/>
      <c r="D415" s="34"/>
      <c r="E415" s="33"/>
      <c r="F415" s="34"/>
    </row>
    <row r="416" spans="2:6" ht="15.75" customHeight="1">
      <c r="B416" s="33"/>
      <c r="C416" s="34"/>
      <c r="D416" s="34"/>
      <c r="E416" s="33"/>
      <c r="F416" s="34"/>
    </row>
    <row r="417" spans="2:6" ht="15.75" customHeight="1">
      <c r="B417" s="33"/>
      <c r="C417" s="34"/>
      <c r="D417" s="34"/>
      <c r="E417" s="33"/>
      <c r="F417" s="34"/>
    </row>
    <row r="418" spans="2:6" ht="15.75" customHeight="1">
      <c r="B418" s="33"/>
      <c r="C418" s="34"/>
      <c r="D418" s="34"/>
      <c r="E418" s="33"/>
      <c r="F418" s="34"/>
    </row>
    <row r="419" spans="2:6" ht="15.75" customHeight="1">
      <c r="B419" s="33"/>
      <c r="C419" s="34"/>
      <c r="D419" s="34"/>
      <c r="E419" s="33"/>
      <c r="F419" s="34"/>
    </row>
    <row r="420" spans="2:6" ht="15.75" customHeight="1">
      <c r="B420" s="33"/>
      <c r="C420" s="34"/>
      <c r="D420" s="34"/>
      <c r="E420" s="33"/>
      <c r="F420" s="34"/>
    </row>
    <row r="421" spans="2:6" ht="15.75" customHeight="1">
      <c r="B421" s="33"/>
      <c r="C421" s="34"/>
      <c r="D421" s="34"/>
      <c r="E421" s="33"/>
      <c r="F421" s="34"/>
    </row>
    <row r="422" spans="2:6" ht="15.75" customHeight="1">
      <c r="B422" s="33"/>
      <c r="C422" s="34"/>
      <c r="D422" s="34"/>
      <c r="E422" s="33"/>
      <c r="F422" s="34"/>
    </row>
    <row r="423" spans="2:6" ht="15.75" customHeight="1">
      <c r="B423" s="33"/>
      <c r="C423" s="34"/>
      <c r="D423" s="34"/>
      <c r="E423" s="33"/>
      <c r="F423" s="34"/>
    </row>
    <row r="424" spans="2:6" ht="15.75" customHeight="1">
      <c r="B424" s="33"/>
      <c r="C424" s="34"/>
      <c r="D424" s="34"/>
      <c r="E424" s="33"/>
      <c r="F424" s="34"/>
    </row>
    <row r="425" spans="2:6" ht="15.75" customHeight="1">
      <c r="B425" s="33"/>
      <c r="C425" s="34"/>
      <c r="D425" s="34"/>
      <c r="E425" s="33"/>
      <c r="F425" s="34"/>
    </row>
    <row r="426" spans="2:6" ht="15.75" customHeight="1">
      <c r="B426" s="33"/>
      <c r="C426" s="34"/>
      <c r="D426" s="34"/>
      <c r="E426" s="33"/>
      <c r="F426" s="34"/>
    </row>
    <row r="427" spans="2:6" ht="15.75" customHeight="1">
      <c r="B427" s="33"/>
      <c r="C427" s="34"/>
      <c r="D427" s="34"/>
      <c r="E427" s="33"/>
      <c r="F427" s="34"/>
    </row>
    <row r="428" spans="2:6" ht="15.75" customHeight="1">
      <c r="B428" s="33"/>
      <c r="C428" s="34"/>
      <c r="D428" s="34"/>
      <c r="E428" s="33"/>
      <c r="F428" s="34"/>
    </row>
    <row r="429" spans="2:6" ht="15.75" customHeight="1">
      <c r="B429" s="33"/>
      <c r="C429" s="34"/>
      <c r="D429" s="34"/>
      <c r="E429" s="33"/>
      <c r="F429" s="34"/>
    </row>
    <row r="430" spans="2:6" ht="15.75" customHeight="1">
      <c r="B430" s="33"/>
      <c r="C430" s="34"/>
      <c r="D430" s="34"/>
      <c r="E430" s="33"/>
      <c r="F430" s="34"/>
    </row>
    <row r="431" spans="2:6" ht="15.75" customHeight="1">
      <c r="B431" s="33"/>
      <c r="C431" s="34"/>
      <c r="D431" s="34"/>
      <c r="E431" s="33"/>
      <c r="F431" s="34"/>
    </row>
    <row r="432" spans="2:6" ht="15.75" customHeight="1">
      <c r="B432" s="33"/>
      <c r="C432" s="34"/>
      <c r="D432" s="34"/>
      <c r="E432" s="33"/>
      <c r="F432" s="34"/>
    </row>
    <row r="433" spans="2:6" ht="15.75" customHeight="1">
      <c r="B433" s="33"/>
      <c r="C433" s="34"/>
      <c r="D433" s="34"/>
      <c r="E433" s="33"/>
      <c r="F433" s="34"/>
    </row>
    <row r="434" spans="2:6" ht="15.75" customHeight="1">
      <c r="B434" s="33"/>
      <c r="C434" s="34"/>
      <c r="D434" s="34"/>
      <c r="E434" s="33"/>
      <c r="F434" s="34"/>
    </row>
    <row r="435" spans="2:6" ht="15.75" customHeight="1">
      <c r="B435" s="33"/>
      <c r="C435" s="34"/>
      <c r="D435" s="34"/>
      <c r="E435" s="33"/>
      <c r="F435" s="34"/>
    </row>
    <row r="436" spans="2:6" ht="15.75" customHeight="1">
      <c r="B436" s="33"/>
      <c r="C436" s="34"/>
      <c r="D436" s="34"/>
      <c r="E436" s="33"/>
      <c r="F436" s="34"/>
    </row>
    <row r="437" spans="2:6" ht="15.75" customHeight="1">
      <c r="B437" s="33"/>
      <c r="C437" s="34"/>
      <c r="D437" s="34"/>
      <c r="E437" s="33"/>
      <c r="F437" s="34"/>
    </row>
    <row r="438" spans="2:6" ht="15.75" customHeight="1">
      <c r="B438" s="33"/>
      <c r="C438" s="34"/>
      <c r="D438" s="34"/>
      <c r="E438" s="33"/>
      <c r="F438" s="34"/>
    </row>
    <row r="439" spans="2:6" ht="15.75" customHeight="1">
      <c r="B439" s="33"/>
      <c r="C439" s="34"/>
      <c r="D439" s="34"/>
      <c r="E439" s="33"/>
      <c r="F439" s="34"/>
    </row>
    <row r="440" spans="2:6" ht="15.75" customHeight="1">
      <c r="B440" s="33"/>
      <c r="C440" s="34"/>
      <c r="D440" s="34"/>
      <c r="E440" s="33"/>
      <c r="F440" s="34"/>
    </row>
    <row r="441" spans="2:6" ht="15.75" customHeight="1">
      <c r="B441" s="33"/>
      <c r="C441" s="34"/>
      <c r="D441" s="34"/>
      <c r="E441" s="33"/>
      <c r="F441" s="34"/>
    </row>
    <row r="442" spans="2:6" ht="15.75" customHeight="1">
      <c r="B442" s="33"/>
      <c r="C442" s="34"/>
      <c r="D442" s="34"/>
      <c r="E442" s="33"/>
      <c r="F442" s="34"/>
    </row>
    <row r="443" spans="2:6" ht="15.75" customHeight="1">
      <c r="B443" s="33"/>
      <c r="C443" s="34"/>
      <c r="D443" s="34"/>
      <c r="E443" s="33"/>
      <c r="F443" s="34"/>
    </row>
    <row r="444" spans="2:6" ht="15.75" customHeight="1">
      <c r="B444" s="33"/>
      <c r="C444" s="34"/>
      <c r="D444" s="34"/>
      <c r="E444" s="33"/>
      <c r="F444" s="34"/>
    </row>
    <row r="445" spans="2:6" ht="15.75" customHeight="1">
      <c r="B445" s="33"/>
      <c r="C445" s="34"/>
      <c r="D445" s="34"/>
      <c r="E445" s="33"/>
      <c r="F445" s="34"/>
    </row>
    <row r="446" spans="2:6" ht="15.75" customHeight="1">
      <c r="B446" s="33"/>
      <c r="C446" s="34"/>
      <c r="D446" s="34"/>
      <c r="E446" s="33"/>
      <c r="F446" s="34"/>
    </row>
    <row r="447" spans="2:6" ht="15.75" customHeight="1">
      <c r="B447" s="33"/>
      <c r="C447" s="34"/>
      <c r="D447" s="34"/>
      <c r="E447" s="33"/>
      <c r="F447" s="34"/>
    </row>
    <row r="448" spans="2:6" ht="15.75" customHeight="1">
      <c r="B448" s="33"/>
      <c r="C448" s="34"/>
      <c r="D448" s="34"/>
      <c r="E448" s="33"/>
      <c r="F448" s="34"/>
    </row>
    <row r="449" spans="2:6" ht="15.75" customHeight="1">
      <c r="B449" s="33"/>
      <c r="C449" s="34"/>
      <c r="D449" s="34"/>
      <c r="E449" s="33"/>
      <c r="F449" s="34"/>
    </row>
    <row r="450" spans="2:6" ht="15.75" customHeight="1">
      <c r="B450" s="33"/>
      <c r="C450" s="34"/>
      <c r="D450" s="34"/>
      <c r="E450" s="33"/>
      <c r="F450" s="34"/>
    </row>
    <row r="451" spans="2:6" ht="15.75" customHeight="1">
      <c r="B451" s="33"/>
      <c r="C451" s="34"/>
      <c r="D451" s="34"/>
      <c r="E451" s="33"/>
      <c r="F451" s="34"/>
    </row>
    <row r="452" spans="2:6" ht="15.75" customHeight="1">
      <c r="B452" s="33"/>
      <c r="C452" s="34"/>
      <c r="D452" s="34"/>
      <c r="E452" s="33"/>
      <c r="F452" s="34"/>
    </row>
    <row r="453" spans="2:6" ht="15.75" customHeight="1">
      <c r="B453" s="33"/>
      <c r="C453" s="34"/>
      <c r="D453" s="34"/>
      <c r="E453" s="33"/>
      <c r="F453" s="34"/>
    </row>
    <row r="454" spans="2:6" ht="15.75" customHeight="1">
      <c r="B454" s="33"/>
      <c r="C454" s="34"/>
      <c r="D454" s="34"/>
      <c r="E454" s="33"/>
      <c r="F454" s="34"/>
    </row>
    <row r="455" spans="2:6" ht="15.75" customHeight="1">
      <c r="B455" s="33"/>
      <c r="C455" s="34"/>
      <c r="D455" s="34"/>
      <c r="E455" s="33"/>
      <c r="F455" s="34"/>
    </row>
    <row r="456" spans="2:6" ht="15.75" customHeight="1">
      <c r="B456" s="33"/>
      <c r="C456" s="34"/>
      <c r="D456" s="34"/>
      <c r="E456" s="33"/>
      <c r="F456" s="34"/>
    </row>
    <row r="457" spans="2:6" ht="15.75" customHeight="1">
      <c r="B457" s="33"/>
      <c r="C457" s="34"/>
      <c r="D457" s="34"/>
      <c r="E457" s="33"/>
      <c r="F457" s="34"/>
    </row>
    <row r="458" spans="2:6" ht="15.75" customHeight="1">
      <c r="B458" s="33"/>
      <c r="C458" s="34"/>
      <c r="D458" s="34"/>
      <c r="E458" s="33"/>
      <c r="F458" s="34"/>
    </row>
    <row r="459" spans="2:6" ht="15.75" customHeight="1">
      <c r="B459" s="33"/>
      <c r="C459" s="34"/>
      <c r="D459" s="34"/>
      <c r="E459" s="33"/>
      <c r="F459" s="34"/>
    </row>
    <row r="460" spans="2:6" ht="15.75" customHeight="1">
      <c r="B460" s="33"/>
      <c r="C460" s="34"/>
      <c r="D460" s="34"/>
      <c r="E460" s="33"/>
      <c r="F460" s="34"/>
    </row>
    <row r="461" spans="2:6" ht="15.75" customHeight="1">
      <c r="B461" s="33"/>
      <c r="C461" s="34"/>
      <c r="D461" s="34"/>
      <c r="E461" s="33"/>
      <c r="F461" s="34"/>
    </row>
    <row r="462" spans="2:6" ht="15.75" customHeight="1">
      <c r="B462" s="33"/>
      <c r="C462" s="34"/>
      <c r="D462" s="34"/>
      <c r="E462" s="33"/>
      <c r="F462" s="34"/>
    </row>
    <row r="463" spans="2:6" ht="15.75" customHeight="1">
      <c r="B463" s="33"/>
      <c r="C463" s="34"/>
      <c r="D463" s="34"/>
      <c r="E463" s="33"/>
      <c r="F463" s="34"/>
    </row>
    <row r="464" spans="2:6" ht="15.75" customHeight="1">
      <c r="B464" s="33"/>
      <c r="C464" s="34"/>
      <c r="D464" s="34"/>
      <c r="E464" s="33"/>
      <c r="F464" s="34"/>
    </row>
    <row r="465" spans="2:6" ht="15.75" customHeight="1">
      <c r="B465" s="33"/>
      <c r="C465" s="34"/>
      <c r="D465" s="34"/>
      <c r="E465" s="33"/>
      <c r="F465" s="34"/>
    </row>
    <row r="466" spans="2:6" ht="15.75" customHeight="1">
      <c r="B466" s="33"/>
      <c r="C466" s="34"/>
      <c r="D466" s="34"/>
      <c r="E466" s="33"/>
      <c r="F466" s="34"/>
    </row>
    <row r="467" spans="2:6" ht="15.75" customHeight="1">
      <c r="B467" s="33"/>
      <c r="C467" s="34"/>
      <c r="D467" s="34"/>
      <c r="E467" s="33"/>
      <c r="F467" s="34"/>
    </row>
    <row r="468" spans="2:6" ht="15.75" customHeight="1">
      <c r="B468" s="33"/>
      <c r="C468" s="34"/>
      <c r="D468" s="34"/>
      <c r="E468" s="33"/>
      <c r="F468" s="34"/>
    </row>
    <row r="469" spans="2:6" ht="15.75" customHeight="1">
      <c r="B469" s="33"/>
      <c r="C469" s="34"/>
      <c r="D469" s="34"/>
      <c r="E469" s="33"/>
      <c r="F469" s="34"/>
    </row>
    <row r="470" spans="2:6" ht="15.75" customHeight="1">
      <c r="B470" s="33"/>
      <c r="C470" s="34"/>
      <c r="D470" s="34"/>
      <c r="E470" s="33"/>
      <c r="F470" s="34"/>
    </row>
    <row r="471" spans="2:6" ht="15.75" customHeight="1">
      <c r="B471" s="33"/>
      <c r="C471" s="34"/>
      <c r="D471" s="34"/>
      <c r="E471" s="33"/>
      <c r="F471" s="34"/>
    </row>
    <row r="472" spans="2:6" ht="15.75" customHeight="1">
      <c r="B472" s="33"/>
      <c r="C472" s="34"/>
      <c r="D472" s="34"/>
      <c r="E472" s="33"/>
      <c r="F472" s="34"/>
    </row>
    <row r="473" spans="2:6" ht="15.75" customHeight="1">
      <c r="B473" s="33"/>
      <c r="C473" s="34"/>
      <c r="D473" s="34"/>
      <c r="E473" s="33"/>
      <c r="F473" s="34"/>
    </row>
    <row r="474" spans="2:6" ht="15.75" customHeight="1">
      <c r="B474" s="33"/>
      <c r="C474" s="34"/>
      <c r="D474" s="34"/>
      <c r="E474" s="33"/>
      <c r="F474" s="34"/>
    </row>
    <row r="475" spans="2:6" ht="15.75" customHeight="1">
      <c r="B475" s="33"/>
      <c r="C475" s="34"/>
      <c r="D475" s="34"/>
      <c r="E475" s="33"/>
      <c r="F475" s="34"/>
    </row>
    <row r="476" spans="2:6" ht="15.75" customHeight="1">
      <c r="B476" s="33"/>
      <c r="C476" s="34"/>
      <c r="D476" s="34"/>
      <c r="E476" s="33"/>
      <c r="F476" s="34"/>
    </row>
    <row r="477" spans="2:6" ht="15.75" customHeight="1">
      <c r="B477" s="33"/>
      <c r="C477" s="34"/>
      <c r="D477" s="34"/>
      <c r="E477" s="33"/>
      <c r="F477" s="34"/>
    </row>
    <row r="478" spans="2:6" ht="15.75" customHeight="1">
      <c r="B478" s="33"/>
      <c r="C478" s="34"/>
      <c r="D478" s="34"/>
      <c r="E478" s="33"/>
      <c r="F478" s="34"/>
    </row>
    <row r="479" spans="2:6" ht="15.75" customHeight="1">
      <c r="B479" s="33"/>
      <c r="C479" s="34"/>
      <c r="D479" s="34"/>
      <c r="E479" s="33"/>
      <c r="F479" s="34"/>
    </row>
    <row r="480" spans="2:6" ht="15.75" customHeight="1">
      <c r="B480" s="33"/>
      <c r="C480" s="34"/>
      <c r="D480" s="34"/>
      <c r="E480" s="33"/>
      <c r="F480" s="34"/>
    </row>
    <row r="481" spans="2:6" ht="15.75" customHeight="1">
      <c r="B481" s="33"/>
      <c r="C481" s="34"/>
      <c r="D481" s="34"/>
      <c r="E481" s="33"/>
      <c r="F481" s="34"/>
    </row>
    <row r="482" spans="2:6" ht="15.75" customHeight="1">
      <c r="B482" s="33"/>
      <c r="C482" s="34"/>
      <c r="D482" s="34"/>
      <c r="E482" s="33"/>
      <c r="F482" s="34"/>
    </row>
    <row r="483" spans="2:6" ht="15.75" customHeight="1">
      <c r="B483" s="33"/>
      <c r="C483" s="34"/>
      <c r="D483" s="34"/>
      <c r="E483" s="33"/>
      <c r="F483" s="34"/>
    </row>
    <row r="484" spans="2:6" ht="15.75" customHeight="1">
      <c r="B484" s="33"/>
      <c r="C484" s="34"/>
      <c r="D484" s="34"/>
      <c r="E484" s="33"/>
      <c r="F484" s="34"/>
    </row>
    <row r="485" spans="2:6" ht="15.75" customHeight="1">
      <c r="B485" s="33"/>
      <c r="C485" s="34"/>
      <c r="D485" s="34"/>
      <c r="E485" s="33"/>
      <c r="F485" s="34"/>
    </row>
    <row r="486" spans="2:6" ht="15.75" customHeight="1">
      <c r="B486" s="33"/>
      <c r="C486" s="34"/>
      <c r="D486" s="34"/>
      <c r="E486" s="33"/>
      <c r="F486" s="34"/>
    </row>
    <row r="487" spans="2:6" ht="15.75" customHeight="1">
      <c r="B487" s="33"/>
      <c r="C487" s="34"/>
      <c r="D487" s="34"/>
      <c r="E487" s="33"/>
      <c r="F487" s="34"/>
    </row>
    <row r="488" spans="2:6" ht="15.75" customHeight="1">
      <c r="B488" s="33"/>
      <c r="C488" s="34"/>
      <c r="D488" s="34"/>
      <c r="E488" s="33"/>
      <c r="F488" s="34"/>
    </row>
    <row r="489" spans="2:6" ht="15.75" customHeight="1">
      <c r="B489" s="33"/>
      <c r="C489" s="34"/>
      <c r="D489" s="34"/>
      <c r="E489" s="33"/>
      <c r="F489" s="34"/>
    </row>
    <row r="490" spans="2:6" ht="15.75" customHeight="1">
      <c r="B490" s="33"/>
      <c r="C490" s="34"/>
      <c r="D490" s="34"/>
      <c r="E490" s="33"/>
      <c r="F490" s="34"/>
    </row>
    <row r="491" spans="2:6" ht="15.75" customHeight="1">
      <c r="B491" s="33"/>
      <c r="C491" s="34"/>
      <c r="D491" s="34"/>
      <c r="E491" s="33"/>
      <c r="F491" s="34"/>
    </row>
    <row r="492" spans="2:6" ht="15.75" customHeight="1">
      <c r="B492" s="33"/>
      <c r="C492" s="34"/>
      <c r="D492" s="34"/>
      <c r="E492" s="33"/>
      <c r="F492" s="34"/>
    </row>
    <row r="493" spans="2:6" ht="15.75" customHeight="1">
      <c r="B493" s="33"/>
      <c r="C493" s="34"/>
      <c r="D493" s="34"/>
      <c r="E493" s="33"/>
      <c r="F493" s="34"/>
    </row>
    <row r="494" spans="2:6" ht="15.75" customHeight="1">
      <c r="B494" s="33"/>
      <c r="C494" s="34"/>
      <c r="D494" s="34"/>
      <c r="E494" s="33"/>
      <c r="F494" s="34"/>
    </row>
    <row r="495" spans="2:6" ht="15.75" customHeight="1">
      <c r="B495" s="33"/>
      <c r="C495" s="34"/>
      <c r="D495" s="34"/>
      <c r="E495" s="33"/>
      <c r="F495" s="34"/>
    </row>
    <row r="496" spans="2:6" ht="15.75" customHeight="1">
      <c r="B496" s="33"/>
      <c r="C496" s="34"/>
      <c r="D496" s="34"/>
      <c r="E496" s="33"/>
      <c r="F496" s="34"/>
    </row>
    <row r="497" spans="2:6" ht="15.75" customHeight="1">
      <c r="B497" s="33"/>
      <c r="C497" s="34"/>
      <c r="D497" s="34"/>
      <c r="E497" s="33"/>
      <c r="F497" s="34"/>
    </row>
    <row r="498" spans="2:6" ht="15.75" customHeight="1">
      <c r="B498" s="33"/>
      <c r="C498" s="34"/>
      <c r="D498" s="34"/>
      <c r="E498" s="33"/>
      <c r="F498" s="34"/>
    </row>
    <row r="499" spans="2:6" ht="15.75" customHeight="1">
      <c r="B499" s="33"/>
      <c r="C499" s="34"/>
      <c r="D499" s="34"/>
      <c r="E499" s="33"/>
      <c r="F499" s="34"/>
    </row>
    <row r="500" spans="2:6" ht="15.75" customHeight="1">
      <c r="B500" s="33"/>
      <c r="C500" s="34"/>
      <c r="D500" s="34"/>
      <c r="E500" s="33"/>
      <c r="F500" s="34"/>
    </row>
    <row r="501" spans="2:6" ht="15.75" customHeight="1">
      <c r="B501" s="33"/>
      <c r="C501" s="34"/>
      <c r="D501" s="34"/>
      <c r="E501" s="33"/>
      <c r="F501" s="34"/>
    </row>
    <row r="502" spans="2:6" ht="15.75" customHeight="1">
      <c r="B502" s="33"/>
      <c r="C502" s="34"/>
      <c r="D502" s="34"/>
      <c r="E502" s="33"/>
      <c r="F502" s="34"/>
    </row>
    <row r="503" spans="2:6" ht="15.75" customHeight="1">
      <c r="B503" s="33"/>
      <c r="C503" s="34"/>
      <c r="D503" s="34"/>
      <c r="E503" s="33"/>
      <c r="F503" s="34"/>
    </row>
    <row r="504" spans="2:6" ht="15.75" customHeight="1">
      <c r="B504" s="33"/>
      <c r="C504" s="34"/>
      <c r="D504" s="34"/>
      <c r="E504" s="33"/>
      <c r="F504" s="34"/>
    </row>
    <row r="505" spans="2:6" ht="15.75" customHeight="1">
      <c r="B505" s="33"/>
      <c r="C505" s="34"/>
      <c r="D505" s="34"/>
      <c r="E505" s="33"/>
      <c r="F505" s="34"/>
    </row>
    <row r="506" spans="2:6" ht="15.75" customHeight="1">
      <c r="B506" s="33"/>
      <c r="C506" s="34"/>
      <c r="D506" s="34"/>
      <c r="E506" s="33"/>
      <c r="F506" s="34"/>
    </row>
    <row r="507" spans="2:6" ht="15.75" customHeight="1">
      <c r="B507" s="33"/>
      <c r="C507" s="34"/>
      <c r="D507" s="34"/>
      <c r="E507" s="33"/>
      <c r="F507" s="34"/>
    </row>
    <row r="508" spans="2:6" ht="15.75" customHeight="1">
      <c r="B508" s="33"/>
      <c r="C508" s="34"/>
      <c r="D508" s="34"/>
      <c r="E508" s="33"/>
      <c r="F508" s="34"/>
    </row>
    <row r="509" spans="2:6" ht="15.75" customHeight="1">
      <c r="B509" s="33"/>
      <c r="C509" s="34"/>
      <c r="D509" s="34"/>
      <c r="E509" s="33"/>
      <c r="F509" s="34"/>
    </row>
    <row r="510" spans="2:6" ht="15.75" customHeight="1">
      <c r="B510" s="33"/>
      <c r="C510" s="34"/>
      <c r="D510" s="34"/>
      <c r="E510" s="33"/>
      <c r="F510" s="34"/>
    </row>
    <row r="511" spans="2:6" ht="15.75" customHeight="1">
      <c r="B511" s="33"/>
      <c r="C511" s="34"/>
      <c r="D511" s="34"/>
      <c r="E511" s="33"/>
      <c r="F511" s="34"/>
    </row>
    <row r="512" spans="2:6" ht="15.75" customHeight="1">
      <c r="B512" s="33"/>
      <c r="C512" s="34"/>
      <c r="D512" s="34"/>
      <c r="E512" s="33"/>
      <c r="F512" s="34"/>
    </row>
    <row r="513" spans="2:6" ht="15.75" customHeight="1">
      <c r="B513" s="33"/>
      <c r="C513" s="34"/>
      <c r="D513" s="34"/>
      <c r="E513" s="33"/>
      <c r="F513" s="34"/>
    </row>
    <row r="514" spans="2:6" ht="15.75" customHeight="1">
      <c r="B514" s="33"/>
      <c r="C514" s="34"/>
      <c r="D514" s="34"/>
      <c r="E514" s="33"/>
      <c r="F514" s="34"/>
    </row>
    <row r="515" spans="2:6" ht="15.75" customHeight="1">
      <c r="B515" s="33"/>
      <c r="C515" s="34"/>
      <c r="D515" s="34"/>
      <c r="E515" s="33"/>
      <c r="F515" s="34"/>
    </row>
    <row r="516" spans="2:6" ht="15.75" customHeight="1">
      <c r="B516" s="33"/>
      <c r="C516" s="34"/>
      <c r="D516" s="34"/>
      <c r="E516" s="33"/>
      <c r="F516" s="34"/>
    </row>
    <row r="517" spans="2:6" ht="15.75" customHeight="1">
      <c r="B517" s="33"/>
      <c r="C517" s="34"/>
      <c r="D517" s="34"/>
      <c r="E517" s="33"/>
      <c r="F517" s="34"/>
    </row>
    <row r="518" spans="2:6" ht="15.75" customHeight="1">
      <c r="B518" s="33"/>
      <c r="C518" s="34"/>
      <c r="D518" s="34"/>
      <c r="E518" s="33"/>
      <c r="F518" s="34"/>
    </row>
    <row r="519" spans="2:6" ht="15.75" customHeight="1">
      <c r="B519" s="33"/>
      <c r="C519" s="34"/>
      <c r="D519" s="34"/>
      <c r="E519" s="33"/>
      <c r="F519" s="34"/>
    </row>
    <row r="520" spans="2:6" ht="15.75" customHeight="1">
      <c r="B520" s="33"/>
      <c r="C520" s="34"/>
      <c r="D520" s="34"/>
      <c r="E520" s="33"/>
      <c r="F520" s="34"/>
    </row>
    <row r="521" spans="2:6" ht="15.75" customHeight="1">
      <c r="B521" s="33"/>
      <c r="C521" s="34"/>
      <c r="D521" s="34"/>
      <c r="E521" s="33"/>
      <c r="F521" s="34"/>
    </row>
    <row r="522" spans="2:6" ht="15.75" customHeight="1">
      <c r="B522" s="33"/>
      <c r="C522" s="34"/>
      <c r="D522" s="34"/>
      <c r="E522" s="33"/>
      <c r="F522" s="34"/>
    </row>
    <row r="523" spans="2:6" ht="15.75" customHeight="1">
      <c r="B523" s="33"/>
      <c r="C523" s="34"/>
      <c r="D523" s="34"/>
      <c r="E523" s="33"/>
      <c r="F523" s="34"/>
    </row>
    <row r="524" spans="2:6" ht="15.75" customHeight="1">
      <c r="B524" s="33"/>
      <c r="C524" s="34"/>
      <c r="D524" s="34"/>
      <c r="E524" s="33"/>
      <c r="F524" s="34"/>
    </row>
    <row r="525" spans="2:6" ht="15.75" customHeight="1">
      <c r="B525" s="33"/>
      <c r="C525" s="34"/>
      <c r="D525" s="34"/>
      <c r="E525" s="33"/>
      <c r="F525" s="34"/>
    </row>
    <row r="526" spans="2:6" ht="15.75" customHeight="1">
      <c r="B526" s="33"/>
      <c r="C526" s="34"/>
      <c r="D526" s="34"/>
      <c r="E526" s="33"/>
      <c r="F526" s="34"/>
    </row>
    <row r="527" spans="2:6" ht="15.75" customHeight="1">
      <c r="B527" s="33"/>
      <c r="C527" s="34"/>
      <c r="D527" s="34"/>
      <c r="E527" s="33"/>
      <c r="F527" s="34"/>
    </row>
    <row r="528" spans="2:6" ht="15.75" customHeight="1">
      <c r="B528" s="33"/>
      <c r="C528" s="34"/>
      <c r="D528" s="34"/>
      <c r="E528" s="33"/>
      <c r="F528" s="34"/>
    </row>
    <row r="529" spans="2:6" ht="15.75" customHeight="1">
      <c r="B529" s="33"/>
      <c r="C529" s="34"/>
      <c r="D529" s="34"/>
      <c r="E529" s="33"/>
      <c r="F529" s="34"/>
    </row>
    <row r="530" spans="2:6" ht="15.75" customHeight="1">
      <c r="B530" s="33"/>
      <c r="C530" s="34"/>
      <c r="D530" s="34"/>
      <c r="E530" s="33"/>
      <c r="F530" s="34"/>
    </row>
    <row r="531" spans="2:6" ht="15.75" customHeight="1">
      <c r="B531" s="33"/>
      <c r="C531" s="34"/>
      <c r="D531" s="34"/>
      <c r="E531" s="33"/>
      <c r="F531" s="34"/>
    </row>
    <row r="532" spans="2:6" ht="15.75" customHeight="1">
      <c r="B532" s="33"/>
      <c r="C532" s="34"/>
      <c r="D532" s="34"/>
      <c r="E532" s="33"/>
      <c r="F532" s="34"/>
    </row>
    <row r="533" spans="2:6" ht="15.75" customHeight="1">
      <c r="B533" s="33"/>
      <c r="C533" s="34"/>
      <c r="D533" s="34"/>
      <c r="E533" s="33"/>
      <c r="F533" s="34"/>
    </row>
    <row r="534" spans="2:6" ht="15.75" customHeight="1">
      <c r="B534" s="33"/>
      <c r="C534" s="34"/>
      <c r="D534" s="34"/>
      <c r="E534" s="33"/>
      <c r="F534" s="34"/>
    </row>
    <row r="535" spans="2:6" ht="15.75" customHeight="1">
      <c r="B535" s="33"/>
      <c r="C535" s="34"/>
      <c r="D535" s="34"/>
      <c r="E535" s="33"/>
      <c r="F535" s="34"/>
    </row>
    <row r="536" spans="2:6" ht="15.75" customHeight="1">
      <c r="B536" s="33"/>
      <c r="C536" s="34"/>
      <c r="D536" s="34"/>
      <c r="E536" s="33"/>
      <c r="F536" s="34"/>
    </row>
    <row r="537" spans="2:6" ht="15.75" customHeight="1">
      <c r="B537" s="33"/>
      <c r="C537" s="34"/>
      <c r="D537" s="34"/>
      <c r="E537" s="33"/>
      <c r="F537" s="34"/>
    </row>
    <row r="538" spans="2:6" ht="15.75" customHeight="1">
      <c r="B538" s="33"/>
      <c r="C538" s="34"/>
      <c r="D538" s="34"/>
      <c r="E538" s="33"/>
      <c r="F538" s="34"/>
    </row>
    <row r="539" spans="2:6" ht="15.75" customHeight="1">
      <c r="B539" s="33"/>
      <c r="C539" s="34"/>
      <c r="D539" s="34"/>
      <c r="E539" s="33"/>
      <c r="F539" s="34"/>
    </row>
    <row r="540" spans="2:6" ht="15.75" customHeight="1">
      <c r="B540" s="33"/>
      <c r="C540" s="34"/>
      <c r="D540" s="34"/>
      <c r="E540" s="33"/>
      <c r="F540" s="34"/>
    </row>
    <row r="541" spans="2:6" ht="15.75" customHeight="1">
      <c r="B541" s="33"/>
      <c r="C541" s="34"/>
      <c r="D541" s="34"/>
      <c r="E541" s="33"/>
      <c r="F541" s="34"/>
    </row>
    <row r="542" spans="2:6" ht="15.75" customHeight="1">
      <c r="B542" s="33"/>
      <c r="C542" s="34"/>
      <c r="D542" s="34"/>
      <c r="E542" s="33"/>
      <c r="F542" s="34"/>
    </row>
    <row r="543" spans="2:6" ht="15.75" customHeight="1">
      <c r="B543" s="33"/>
      <c r="C543" s="34"/>
      <c r="D543" s="34"/>
      <c r="E543" s="33"/>
      <c r="F543" s="34"/>
    </row>
    <row r="544" spans="2:6" ht="15.75" customHeight="1">
      <c r="B544" s="33"/>
      <c r="C544" s="34"/>
      <c r="D544" s="34"/>
      <c r="E544" s="33"/>
      <c r="F544" s="34"/>
    </row>
    <row r="545" spans="2:6" ht="15.75" customHeight="1">
      <c r="B545" s="33"/>
      <c r="C545" s="34"/>
      <c r="D545" s="34"/>
      <c r="E545" s="33"/>
      <c r="F545" s="34"/>
    </row>
    <row r="546" spans="2:6" ht="15.75" customHeight="1">
      <c r="B546" s="33"/>
      <c r="C546" s="34"/>
      <c r="D546" s="34"/>
      <c r="E546" s="33"/>
      <c r="F546" s="34"/>
    </row>
    <row r="547" spans="2:6" ht="15.75" customHeight="1">
      <c r="B547" s="33"/>
      <c r="C547" s="34"/>
      <c r="D547" s="34"/>
      <c r="E547" s="33"/>
      <c r="F547" s="34"/>
    </row>
    <row r="548" spans="2:6" ht="15.75" customHeight="1">
      <c r="B548" s="33"/>
      <c r="C548" s="34"/>
      <c r="D548" s="34"/>
      <c r="E548" s="33"/>
      <c r="F548" s="34"/>
    </row>
    <row r="549" spans="2:6" ht="15.75" customHeight="1">
      <c r="B549" s="33"/>
      <c r="C549" s="34"/>
      <c r="D549" s="34"/>
      <c r="E549" s="33"/>
      <c r="F549" s="34"/>
    </row>
    <row r="550" spans="2:6" ht="15.75" customHeight="1">
      <c r="B550" s="33"/>
      <c r="C550" s="34"/>
      <c r="D550" s="34"/>
      <c r="E550" s="33"/>
      <c r="F550" s="34"/>
    </row>
    <row r="551" spans="2:6" ht="15.75" customHeight="1">
      <c r="B551" s="33"/>
      <c r="C551" s="34"/>
      <c r="D551" s="34"/>
      <c r="E551" s="33"/>
      <c r="F551" s="34"/>
    </row>
    <row r="552" spans="2:6" ht="15.75" customHeight="1">
      <c r="B552" s="33"/>
      <c r="C552" s="34"/>
      <c r="D552" s="34"/>
      <c r="E552" s="33"/>
      <c r="F552" s="34"/>
    </row>
    <row r="553" spans="2:6" ht="15.75" customHeight="1">
      <c r="B553" s="33"/>
      <c r="C553" s="34"/>
      <c r="D553" s="34"/>
      <c r="E553" s="33"/>
      <c r="F553" s="34"/>
    </row>
    <row r="554" spans="2:6" ht="15.75" customHeight="1">
      <c r="B554" s="33"/>
      <c r="C554" s="34"/>
      <c r="D554" s="34"/>
      <c r="E554" s="33"/>
      <c r="F554" s="34"/>
    </row>
    <row r="555" spans="2:6" ht="15.75" customHeight="1">
      <c r="B555" s="33"/>
      <c r="C555" s="34"/>
      <c r="D555" s="34"/>
      <c r="E555" s="33"/>
      <c r="F555" s="34"/>
    </row>
    <row r="556" spans="2:6" ht="15.75" customHeight="1">
      <c r="B556" s="33"/>
      <c r="C556" s="34"/>
      <c r="D556" s="34"/>
      <c r="E556" s="33"/>
      <c r="F556" s="34"/>
    </row>
    <row r="557" spans="2:6" ht="15.75" customHeight="1">
      <c r="B557" s="33"/>
      <c r="C557" s="34"/>
      <c r="D557" s="34"/>
      <c r="E557" s="33"/>
      <c r="F557" s="34"/>
    </row>
    <row r="558" spans="2:6" ht="15.75" customHeight="1">
      <c r="B558" s="33"/>
      <c r="C558" s="34"/>
      <c r="D558" s="34"/>
      <c r="E558" s="33"/>
      <c r="F558" s="34"/>
    </row>
    <row r="559" spans="2:6" ht="15.75" customHeight="1">
      <c r="B559" s="33"/>
      <c r="C559" s="34"/>
      <c r="D559" s="34"/>
      <c r="E559" s="33"/>
      <c r="F559" s="34"/>
    </row>
    <row r="560" spans="2:6" ht="15.75" customHeight="1">
      <c r="B560" s="33"/>
      <c r="C560" s="34"/>
      <c r="D560" s="34"/>
      <c r="E560" s="33"/>
      <c r="F560" s="34"/>
    </row>
    <row r="561" spans="2:6" ht="15.75" customHeight="1">
      <c r="B561" s="33"/>
      <c r="C561" s="34"/>
      <c r="D561" s="34"/>
      <c r="E561" s="33"/>
      <c r="F561" s="34"/>
    </row>
    <row r="562" spans="2:6" ht="15.75" customHeight="1">
      <c r="B562" s="33"/>
      <c r="C562" s="34"/>
      <c r="D562" s="34"/>
      <c r="E562" s="33"/>
      <c r="F562" s="34"/>
    </row>
    <row r="563" spans="2:6" ht="15.75" customHeight="1">
      <c r="B563" s="33"/>
      <c r="C563" s="34"/>
      <c r="D563" s="34"/>
      <c r="E563" s="33"/>
      <c r="F563" s="34"/>
    </row>
    <row r="564" spans="2:6" ht="15.75" customHeight="1">
      <c r="B564" s="33"/>
      <c r="C564" s="34"/>
      <c r="D564" s="34"/>
      <c r="E564" s="33"/>
      <c r="F564" s="34"/>
    </row>
    <row r="565" spans="2:6" ht="15.75" customHeight="1">
      <c r="B565" s="33"/>
      <c r="C565" s="34"/>
      <c r="D565" s="34"/>
      <c r="E565" s="33"/>
      <c r="F565" s="34"/>
    </row>
    <row r="566" spans="2:6" ht="15.75" customHeight="1">
      <c r="B566" s="33"/>
      <c r="C566" s="34"/>
      <c r="D566" s="34"/>
      <c r="E566" s="33"/>
      <c r="F566" s="34"/>
    </row>
    <row r="567" spans="2:6" ht="15.75" customHeight="1">
      <c r="B567" s="33"/>
      <c r="C567" s="34"/>
      <c r="D567" s="34"/>
      <c r="E567" s="33"/>
      <c r="F567" s="34"/>
    </row>
    <row r="568" spans="2:6" ht="15.75" customHeight="1">
      <c r="B568" s="33"/>
      <c r="C568" s="34"/>
      <c r="D568" s="34"/>
      <c r="E568" s="33"/>
      <c r="F568" s="34"/>
    </row>
    <row r="569" spans="2:6" ht="15.75" customHeight="1">
      <c r="B569" s="33"/>
      <c r="C569" s="34"/>
      <c r="D569" s="34"/>
      <c r="E569" s="33"/>
      <c r="F569" s="34"/>
    </row>
    <row r="570" spans="2:6" ht="15.75" customHeight="1">
      <c r="B570" s="33"/>
      <c r="C570" s="34"/>
      <c r="D570" s="34"/>
      <c r="E570" s="33"/>
      <c r="F570" s="34"/>
    </row>
    <row r="571" spans="2:6" ht="15.75" customHeight="1">
      <c r="B571" s="33"/>
      <c r="C571" s="34"/>
      <c r="D571" s="34"/>
      <c r="E571" s="33"/>
      <c r="F571" s="34"/>
    </row>
    <row r="572" spans="2:6" ht="15.75" customHeight="1">
      <c r="B572" s="33"/>
      <c r="C572" s="34"/>
      <c r="D572" s="34"/>
      <c r="E572" s="33"/>
      <c r="F572" s="34"/>
    </row>
    <row r="573" spans="2:6" ht="15.75" customHeight="1">
      <c r="B573" s="33"/>
      <c r="C573" s="34"/>
      <c r="D573" s="34"/>
      <c r="E573" s="33"/>
      <c r="F573" s="34"/>
    </row>
    <row r="574" spans="2:6" ht="15.75" customHeight="1">
      <c r="B574" s="33"/>
      <c r="C574" s="34"/>
      <c r="D574" s="34"/>
      <c r="E574" s="33"/>
      <c r="F574" s="34"/>
    </row>
    <row r="575" spans="2:6" ht="15.75" customHeight="1">
      <c r="B575" s="33"/>
      <c r="C575" s="34"/>
      <c r="D575" s="34"/>
      <c r="E575" s="33"/>
      <c r="F575" s="34"/>
    </row>
    <row r="576" spans="2:6" ht="15.75" customHeight="1">
      <c r="B576" s="33"/>
      <c r="C576" s="34"/>
      <c r="D576" s="34"/>
      <c r="E576" s="33"/>
      <c r="F576" s="34"/>
    </row>
    <row r="577" spans="2:6" ht="15.75" customHeight="1">
      <c r="B577" s="33"/>
      <c r="C577" s="34"/>
      <c r="D577" s="34"/>
      <c r="E577" s="33"/>
      <c r="F577" s="34"/>
    </row>
    <row r="578" spans="2:6" ht="15.75" customHeight="1">
      <c r="B578" s="33"/>
      <c r="C578" s="34"/>
      <c r="D578" s="34"/>
      <c r="E578" s="33"/>
      <c r="F578" s="34"/>
    </row>
    <row r="579" spans="2:6" ht="15.75" customHeight="1">
      <c r="B579" s="33"/>
      <c r="C579" s="34"/>
      <c r="D579" s="34"/>
      <c r="E579" s="33"/>
      <c r="F579" s="34"/>
    </row>
    <row r="580" spans="2:6" ht="15.75" customHeight="1">
      <c r="B580" s="33"/>
      <c r="C580" s="34"/>
      <c r="D580" s="34"/>
      <c r="E580" s="33"/>
      <c r="F580" s="34"/>
    </row>
    <row r="581" spans="2:6" ht="15.75" customHeight="1">
      <c r="B581" s="33"/>
      <c r="C581" s="34"/>
      <c r="D581" s="34"/>
      <c r="E581" s="33"/>
      <c r="F581" s="34"/>
    </row>
    <row r="582" spans="2:6" ht="15.75" customHeight="1">
      <c r="B582" s="33"/>
      <c r="C582" s="34"/>
      <c r="D582" s="34"/>
      <c r="E582" s="33"/>
      <c r="F582" s="34"/>
    </row>
    <row r="583" spans="2:6" ht="15.75" customHeight="1">
      <c r="B583" s="33"/>
      <c r="C583" s="34"/>
      <c r="D583" s="34"/>
      <c r="E583" s="33"/>
      <c r="F583" s="34"/>
    </row>
    <row r="584" spans="2:6" ht="15.75" customHeight="1">
      <c r="B584" s="33"/>
      <c r="C584" s="34"/>
      <c r="D584" s="34"/>
      <c r="E584" s="33"/>
      <c r="F584" s="34"/>
    </row>
    <row r="585" spans="2:6" ht="15.75" customHeight="1">
      <c r="B585" s="33"/>
      <c r="C585" s="34"/>
      <c r="D585" s="34"/>
      <c r="E585" s="33"/>
      <c r="F585" s="34"/>
    </row>
    <row r="586" spans="2:6" ht="15.75" customHeight="1">
      <c r="B586" s="33"/>
      <c r="C586" s="34"/>
      <c r="D586" s="34"/>
      <c r="E586" s="33"/>
      <c r="F586" s="34"/>
    </row>
    <row r="587" spans="2:6" ht="15.75" customHeight="1">
      <c r="B587" s="33"/>
      <c r="C587" s="34"/>
      <c r="D587" s="34"/>
      <c r="E587" s="33"/>
      <c r="F587" s="34"/>
    </row>
    <row r="588" spans="2:6" ht="15.75" customHeight="1">
      <c r="B588" s="33"/>
      <c r="C588" s="34"/>
      <c r="D588" s="34"/>
      <c r="E588" s="33"/>
      <c r="F588" s="34"/>
    </row>
    <row r="589" spans="2:6" ht="15.75" customHeight="1">
      <c r="B589" s="33"/>
      <c r="C589" s="34"/>
      <c r="D589" s="34"/>
      <c r="E589" s="33"/>
      <c r="F589" s="34"/>
    </row>
    <row r="590" spans="2:6" ht="15.75" customHeight="1">
      <c r="B590" s="33"/>
      <c r="C590" s="34"/>
      <c r="D590" s="34"/>
      <c r="E590" s="33"/>
      <c r="F590" s="34"/>
    </row>
    <row r="591" spans="2:6" ht="15.75" customHeight="1">
      <c r="B591" s="33"/>
      <c r="C591" s="34"/>
      <c r="D591" s="34"/>
      <c r="E591" s="33"/>
      <c r="F591" s="34"/>
    </row>
    <row r="592" spans="2:6" ht="15.75" customHeight="1">
      <c r="B592" s="33"/>
      <c r="C592" s="34"/>
      <c r="D592" s="34"/>
      <c r="E592" s="33"/>
      <c r="F592" s="34"/>
    </row>
    <row r="593" spans="2:6" ht="15.75" customHeight="1">
      <c r="B593" s="33"/>
      <c r="C593" s="34"/>
      <c r="D593" s="34"/>
      <c r="E593" s="33"/>
      <c r="F593" s="34"/>
    </row>
    <row r="594" spans="2:6" ht="15.75" customHeight="1">
      <c r="B594" s="33"/>
      <c r="C594" s="34"/>
      <c r="D594" s="34"/>
      <c r="E594" s="33"/>
      <c r="F594" s="34"/>
    </row>
    <row r="595" spans="2:6" ht="15.75" customHeight="1">
      <c r="B595" s="33"/>
      <c r="C595" s="34"/>
      <c r="D595" s="34"/>
      <c r="E595" s="33"/>
      <c r="F595" s="34"/>
    </row>
    <row r="596" spans="2:6" ht="15.75" customHeight="1">
      <c r="B596" s="33"/>
      <c r="C596" s="34"/>
      <c r="D596" s="34"/>
      <c r="E596" s="33"/>
      <c r="F596" s="34"/>
    </row>
    <row r="597" spans="2:6" ht="15.75" customHeight="1">
      <c r="B597" s="33"/>
      <c r="C597" s="34"/>
      <c r="D597" s="34"/>
      <c r="E597" s="33"/>
      <c r="F597" s="34"/>
    </row>
    <row r="598" spans="2:6" ht="15.75" customHeight="1">
      <c r="B598" s="33"/>
      <c r="C598" s="34"/>
      <c r="D598" s="34"/>
      <c r="E598" s="33"/>
      <c r="F598" s="34"/>
    </row>
    <row r="599" spans="2:6" ht="15.75" customHeight="1">
      <c r="B599" s="33"/>
      <c r="C599" s="34"/>
      <c r="D599" s="34"/>
      <c r="E599" s="33"/>
      <c r="F599" s="34"/>
    </row>
    <row r="600" spans="2:6" ht="15.75" customHeight="1">
      <c r="B600" s="33"/>
      <c r="C600" s="34"/>
      <c r="D600" s="34"/>
      <c r="E600" s="33"/>
      <c r="F600" s="34"/>
    </row>
    <row r="601" spans="2:6" ht="15.75" customHeight="1">
      <c r="B601" s="33"/>
      <c r="C601" s="34"/>
      <c r="D601" s="34"/>
      <c r="E601" s="33"/>
      <c r="F601" s="34"/>
    </row>
    <row r="602" spans="2:6" ht="15.75" customHeight="1">
      <c r="B602" s="33"/>
      <c r="C602" s="34"/>
      <c r="D602" s="34"/>
      <c r="E602" s="33"/>
      <c r="F602" s="34"/>
    </row>
    <row r="603" spans="2:6" ht="15.75" customHeight="1">
      <c r="B603" s="33"/>
      <c r="C603" s="34"/>
      <c r="D603" s="34"/>
      <c r="E603" s="33"/>
      <c r="F603" s="34"/>
    </row>
    <row r="604" spans="2:6" ht="15.75" customHeight="1">
      <c r="B604" s="33"/>
      <c r="C604" s="34"/>
      <c r="D604" s="34"/>
      <c r="E604" s="33"/>
      <c r="F604" s="34"/>
    </row>
    <row r="605" spans="2:6" ht="15.75" customHeight="1">
      <c r="B605" s="33"/>
      <c r="C605" s="34"/>
      <c r="D605" s="34"/>
      <c r="E605" s="33"/>
      <c r="F605" s="34"/>
    </row>
    <row r="606" spans="2:6" ht="15.75" customHeight="1">
      <c r="B606" s="33"/>
      <c r="C606" s="34"/>
      <c r="D606" s="34"/>
      <c r="E606" s="33"/>
      <c r="F606" s="34"/>
    </row>
    <row r="607" spans="2:6" ht="15.75" customHeight="1">
      <c r="B607" s="33"/>
      <c r="C607" s="34"/>
      <c r="D607" s="34"/>
      <c r="E607" s="33"/>
      <c r="F607" s="34"/>
    </row>
    <row r="608" spans="2:6" ht="15.75" customHeight="1">
      <c r="B608" s="33"/>
      <c r="C608" s="34"/>
      <c r="D608" s="34"/>
      <c r="E608" s="33"/>
      <c r="F608" s="34"/>
    </row>
    <row r="609" spans="2:6" ht="15.75" customHeight="1">
      <c r="B609" s="33"/>
      <c r="C609" s="34"/>
      <c r="D609" s="34"/>
      <c r="E609" s="33"/>
      <c r="F609" s="34"/>
    </row>
    <row r="610" spans="2:6" ht="15.75" customHeight="1">
      <c r="B610" s="33"/>
      <c r="C610" s="34"/>
      <c r="D610" s="34"/>
      <c r="E610" s="33"/>
      <c r="F610" s="34"/>
    </row>
    <row r="611" spans="2:6" ht="15.75" customHeight="1">
      <c r="B611" s="33"/>
      <c r="C611" s="34"/>
      <c r="D611" s="34"/>
      <c r="E611" s="33"/>
      <c r="F611" s="34"/>
    </row>
    <row r="612" spans="2:6" ht="15.75" customHeight="1">
      <c r="B612" s="33"/>
      <c r="C612" s="34"/>
      <c r="D612" s="34"/>
      <c r="E612" s="33"/>
      <c r="F612" s="34"/>
    </row>
    <row r="613" spans="2:6" ht="15.75" customHeight="1">
      <c r="B613" s="33"/>
      <c r="C613" s="34"/>
      <c r="D613" s="34"/>
      <c r="E613" s="33"/>
      <c r="F613" s="34"/>
    </row>
    <row r="614" spans="2:6" ht="15.75" customHeight="1">
      <c r="B614" s="33"/>
      <c r="C614" s="34"/>
      <c r="D614" s="34"/>
      <c r="E614" s="33"/>
      <c r="F614" s="34"/>
    </row>
    <row r="615" spans="2:6" ht="15.75" customHeight="1">
      <c r="B615" s="33"/>
      <c r="C615" s="34"/>
      <c r="D615" s="34"/>
      <c r="E615" s="33"/>
      <c r="F615" s="34"/>
    </row>
    <row r="616" spans="2:6" ht="15.75" customHeight="1">
      <c r="B616" s="33"/>
      <c r="C616" s="34"/>
      <c r="D616" s="34"/>
      <c r="E616" s="33"/>
      <c r="F616" s="34"/>
    </row>
    <row r="617" spans="2:6" ht="15.75" customHeight="1">
      <c r="B617" s="33"/>
      <c r="C617" s="34"/>
      <c r="D617" s="34"/>
      <c r="E617" s="33"/>
      <c r="F617" s="34"/>
    </row>
    <row r="618" spans="2:6" ht="15.75" customHeight="1">
      <c r="B618" s="33"/>
      <c r="C618" s="34"/>
      <c r="D618" s="34"/>
      <c r="E618" s="33"/>
      <c r="F618" s="34"/>
    </row>
    <row r="619" spans="2:6" ht="15.75" customHeight="1">
      <c r="B619" s="33"/>
      <c r="C619" s="34"/>
      <c r="D619" s="34"/>
      <c r="E619" s="33"/>
      <c r="F619" s="34"/>
    </row>
    <row r="620" spans="2:6" ht="15.75" customHeight="1">
      <c r="B620" s="33"/>
      <c r="C620" s="34"/>
      <c r="D620" s="34"/>
      <c r="E620" s="33"/>
      <c r="F620" s="34"/>
    </row>
    <row r="621" spans="2:6" ht="15.75" customHeight="1">
      <c r="B621" s="33"/>
      <c r="C621" s="34"/>
      <c r="D621" s="34"/>
      <c r="E621" s="33"/>
      <c r="F621" s="34"/>
    </row>
    <row r="622" spans="2:6" ht="15.75" customHeight="1">
      <c r="B622" s="33"/>
      <c r="C622" s="34"/>
      <c r="D622" s="34"/>
      <c r="E622" s="33"/>
      <c r="F622" s="34"/>
    </row>
    <row r="623" spans="2:6" ht="15.75" customHeight="1">
      <c r="B623" s="33"/>
      <c r="C623" s="34"/>
      <c r="D623" s="34"/>
      <c r="E623" s="33"/>
      <c r="F623" s="34"/>
    </row>
    <row r="624" spans="2:6" ht="15.75" customHeight="1">
      <c r="B624" s="33"/>
      <c r="C624" s="34"/>
      <c r="D624" s="34"/>
      <c r="E624" s="33"/>
      <c r="F624" s="34"/>
    </row>
    <row r="625" spans="2:6" ht="15.75" customHeight="1">
      <c r="B625" s="33"/>
      <c r="C625" s="34"/>
      <c r="D625" s="34"/>
      <c r="E625" s="33"/>
      <c r="F625" s="34"/>
    </row>
    <row r="626" spans="2:6" ht="15.75" customHeight="1">
      <c r="B626" s="33"/>
      <c r="C626" s="34"/>
      <c r="D626" s="34"/>
      <c r="E626" s="33"/>
      <c r="F626" s="34"/>
    </row>
    <row r="627" spans="2:6" ht="15.75" customHeight="1">
      <c r="B627" s="33"/>
      <c r="C627" s="34"/>
      <c r="D627" s="34"/>
      <c r="E627" s="33"/>
      <c r="F627" s="34"/>
    </row>
    <row r="628" spans="2:6" ht="15.75" customHeight="1">
      <c r="B628" s="33"/>
      <c r="C628" s="34"/>
      <c r="D628" s="34"/>
      <c r="E628" s="33"/>
      <c r="F628" s="34"/>
    </row>
    <row r="629" spans="2:6" ht="15.75" customHeight="1">
      <c r="B629" s="33"/>
      <c r="C629" s="34"/>
      <c r="D629" s="34"/>
      <c r="E629" s="33"/>
      <c r="F629" s="34"/>
    </row>
    <row r="630" spans="2:6" ht="15.75" customHeight="1">
      <c r="B630" s="33"/>
      <c r="C630" s="34"/>
      <c r="D630" s="34"/>
      <c r="E630" s="33"/>
      <c r="F630" s="34"/>
    </row>
    <row r="631" spans="2:6" ht="15.75" customHeight="1">
      <c r="B631" s="33"/>
      <c r="C631" s="34"/>
      <c r="D631" s="34"/>
      <c r="E631" s="33"/>
      <c r="F631" s="34"/>
    </row>
    <row r="632" spans="2:6" ht="15.75" customHeight="1">
      <c r="B632" s="33"/>
      <c r="C632" s="34"/>
      <c r="D632" s="34"/>
      <c r="E632" s="33"/>
      <c r="F632" s="34"/>
    </row>
    <row r="633" spans="2:6" ht="15.75" customHeight="1">
      <c r="B633" s="33"/>
      <c r="C633" s="34"/>
      <c r="D633" s="34"/>
      <c r="E633" s="33"/>
      <c r="F633" s="34"/>
    </row>
    <row r="634" spans="2:6" ht="15.75" customHeight="1">
      <c r="B634" s="33"/>
      <c r="C634" s="34"/>
      <c r="D634" s="34"/>
      <c r="E634" s="33"/>
      <c r="F634" s="34"/>
    </row>
    <row r="635" spans="2:6" ht="15.75" customHeight="1">
      <c r="B635" s="33"/>
      <c r="C635" s="34"/>
      <c r="D635" s="34"/>
      <c r="E635" s="33"/>
      <c r="F635" s="34"/>
    </row>
    <row r="636" spans="2:6" ht="15.75" customHeight="1">
      <c r="B636" s="33"/>
      <c r="C636" s="34"/>
      <c r="D636" s="34"/>
      <c r="E636" s="33"/>
      <c r="F636" s="34"/>
    </row>
    <row r="637" spans="2:6" ht="15.75" customHeight="1">
      <c r="B637" s="33"/>
      <c r="C637" s="34"/>
      <c r="D637" s="34"/>
      <c r="E637" s="33"/>
      <c r="F637" s="34"/>
    </row>
    <row r="638" spans="2:6" ht="15.75" customHeight="1">
      <c r="B638" s="33"/>
      <c r="C638" s="34"/>
      <c r="D638" s="34"/>
      <c r="E638" s="33"/>
      <c r="F638" s="34"/>
    </row>
    <row r="639" spans="2:6" ht="15.75" customHeight="1">
      <c r="B639" s="33"/>
      <c r="C639" s="34"/>
      <c r="D639" s="34"/>
      <c r="E639" s="33"/>
      <c r="F639" s="34"/>
    </row>
    <row r="640" spans="2:6" ht="15.75" customHeight="1">
      <c r="B640" s="33"/>
      <c r="C640" s="34"/>
      <c r="D640" s="34"/>
      <c r="E640" s="33"/>
      <c r="F640" s="34"/>
    </row>
    <row r="641" spans="2:6" ht="15.75" customHeight="1">
      <c r="B641" s="33"/>
      <c r="C641" s="34"/>
      <c r="D641" s="34"/>
      <c r="E641" s="33"/>
      <c r="F641" s="34"/>
    </row>
    <row r="642" spans="2:6" ht="15.75" customHeight="1">
      <c r="B642" s="33"/>
      <c r="C642" s="34"/>
      <c r="D642" s="34"/>
      <c r="E642" s="33"/>
      <c r="F642" s="34"/>
    </row>
    <row r="643" spans="2:6" ht="15.75" customHeight="1">
      <c r="B643" s="33"/>
      <c r="C643" s="34"/>
      <c r="D643" s="34"/>
      <c r="E643" s="33"/>
      <c r="F643" s="34"/>
    </row>
    <row r="644" spans="2:6" ht="15.75" customHeight="1">
      <c r="B644" s="33"/>
      <c r="C644" s="34"/>
      <c r="D644" s="34"/>
      <c r="E644" s="33"/>
      <c r="F644" s="34"/>
    </row>
    <row r="645" spans="2:6" ht="15.75" customHeight="1">
      <c r="B645" s="33"/>
      <c r="C645" s="34"/>
      <c r="D645" s="34"/>
      <c r="E645" s="33"/>
      <c r="F645" s="34"/>
    </row>
    <row r="646" spans="2:6" ht="15.75" customHeight="1">
      <c r="B646" s="33"/>
      <c r="C646" s="34"/>
      <c r="D646" s="34"/>
      <c r="E646" s="33"/>
      <c r="F646" s="34"/>
    </row>
    <row r="647" spans="2:6" ht="15.75" customHeight="1">
      <c r="B647" s="33"/>
      <c r="C647" s="34"/>
      <c r="D647" s="34"/>
      <c r="E647" s="33"/>
      <c r="F647" s="34"/>
    </row>
    <row r="648" spans="2:6" ht="15.75" customHeight="1">
      <c r="B648" s="33"/>
      <c r="C648" s="34"/>
      <c r="D648" s="34"/>
      <c r="E648" s="33"/>
      <c r="F648" s="34"/>
    </row>
    <row r="649" spans="2:6" ht="15.75" customHeight="1">
      <c r="B649" s="33"/>
      <c r="C649" s="34"/>
      <c r="D649" s="34"/>
      <c r="E649" s="33"/>
      <c r="F649" s="34"/>
    </row>
    <row r="650" spans="2:6" ht="15.75" customHeight="1">
      <c r="B650" s="33"/>
      <c r="C650" s="34"/>
      <c r="D650" s="34"/>
      <c r="E650" s="33"/>
      <c r="F650" s="34"/>
    </row>
    <row r="651" spans="2:6" ht="15.75" customHeight="1">
      <c r="B651" s="33"/>
      <c r="C651" s="34"/>
      <c r="D651" s="34"/>
      <c r="E651" s="33"/>
      <c r="F651" s="34"/>
    </row>
    <row r="652" spans="2:6" ht="15.75" customHeight="1">
      <c r="B652" s="33"/>
      <c r="C652" s="34"/>
      <c r="D652" s="34"/>
      <c r="E652" s="33"/>
      <c r="F652" s="34"/>
    </row>
    <row r="653" spans="2:6" ht="15.75" customHeight="1">
      <c r="B653" s="33"/>
      <c r="C653" s="34"/>
      <c r="D653" s="34"/>
      <c r="E653" s="33"/>
      <c r="F653" s="34"/>
    </row>
    <row r="654" spans="2:6" ht="15.75" customHeight="1">
      <c r="B654" s="33"/>
      <c r="C654" s="34"/>
      <c r="D654" s="34"/>
      <c r="E654" s="33"/>
      <c r="F654" s="34"/>
    </row>
    <row r="655" spans="2:6" ht="15.75" customHeight="1">
      <c r="B655" s="33"/>
      <c r="C655" s="34"/>
      <c r="D655" s="34"/>
      <c r="E655" s="33"/>
      <c r="F655" s="34"/>
    </row>
    <row r="656" spans="2:6" ht="15.75" customHeight="1">
      <c r="B656" s="33"/>
      <c r="C656" s="34"/>
      <c r="D656" s="34"/>
      <c r="E656" s="33"/>
      <c r="F656" s="34"/>
    </row>
    <row r="657" spans="2:6" ht="15.75" customHeight="1">
      <c r="B657" s="33"/>
      <c r="C657" s="34"/>
      <c r="D657" s="34"/>
      <c r="E657" s="33"/>
      <c r="F657" s="34"/>
    </row>
    <row r="658" spans="2:6" ht="15.75" customHeight="1">
      <c r="B658" s="33"/>
      <c r="C658" s="34"/>
      <c r="D658" s="34"/>
      <c r="E658" s="33"/>
      <c r="F658" s="34"/>
    </row>
    <row r="659" spans="2:6" ht="15.75" customHeight="1">
      <c r="B659" s="33"/>
      <c r="C659" s="34"/>
      <c r="D659" s="34"/>
      <c r="E659" s="33"/>
      <c r="F659" s="34"/>
    </row>
    <row r="660" spans="2:6" ht="15.75" customHeight="1">
      <c r="B660" s="33"/>
      <c r="C660" s="34"/>
      <c r="D660" s="34"/>
      <c r="E660" s="33"/>
      <c r="F660" s="34"/>
    </row>
    <row r="661" spans="2:6" ht="15.75" customHeight="1">
      <c r="B661" s="33"/>
      <c r="C661" s="34"/>
      <c r="D661" s="34"/>
      <c r="E661" s="33"/>
      <c r="F661" s="34"/>
    </row>
    <row r="662" spans="2:6" ht="15.75" customHeight="1">
      <c r="B662" s="33"/>
      <c r="C662" s="34"/>
      <c r="D662" s="34"/>
      <c r="E662" s="33"/>
      <c r="F662" s="34"/>
    </row>
    <row r="663" spans="2:6" ht="15.75" customHeight="1">
      <c r="B663" s="33"/>
      <c r="C663" s="34"/>
      <c r="D663" s="34"/>
      <c r="E663" s="33"/>
      <c r="F663" s="34"/>
    </row>
    <row r="664" spans="2:6" ht="15.75" customHeight="1">
      <c r="B664" s="33"/>
      <c r="C664" s="34"/>
      <c r="D664" s="34"/>
      <c r="E664" s="33"/>
      <c r="F664" s="34"/>
    </row>
    <row r="665" spans="2:6" ht="15.75" customHeight="1">
      <c r="B665" s="33"/>
      <c r="C665" s="34"/>
      <c r="D665" s="34"/>
      <c r="E665" s="33"/>
      <c r="F665" s="34"/>
    </row>
    <row r="666" spans="2:6" ht="15.75" customHeight="1">
      <c r="B666" s="33"/>
      <c r="C666" s="34"/>
      <c r="D666" s="34"/>
      <c r="E666" s="33"/>
      <c r="F666" s="34"/>
    </row>
    <row r="667" spans="2:6" ht="15.75" customHeight="1">
      <c r="B667" s="33"/>
      <c r="C667" s="34"/>
      <c r="D667" s="34"/>
      <c r="E667" s="33"/>
      <c r="F667" s="34"/>
    </row>
    <row r="668" spans="2:6" ht="15.75" customHeight="1">
      <c r="B668" s="33"/>
      <c r="C668" s="34"/>
      <c r="D668" s="34"/>
      <c r="E668" s="33"/>
      <c r="F668" s="34"/>
    </row>
    <row r="669" spans="2:6" ht="15.75" customHeight="1">
      <c r="B669" s="33"/>
      <c r="C669" s="34"/>
      <c r="D669" s="34"/>
      <c r="E669" s="33"/>
      <c r="F669" s="34"/>
    </row>
    <row r="670" spans="2:6" ht="15.75" customHeight="1">
      <c r="B670" s="33"/>
      <c r="C670" s="34"/>
      <c r="D670" s="34"/>
      <c r="E670" s="33"/>
      <c r="F670" s="34"/>
    </row>
    <row r="671" spans="2:6" ht="15.75" customHeight="1">
      <c r="B671" s="33"/>
      <c r="C671" s="34"/>
      <c r="D671" s="34"/>
      <c r="E671" s="33"/>
      <c r="F671" s="34"/>
    </row>
    <row r="672" spans="2:6" ht="15.75" customHeight="1">
      <c r="B672" s="33"/>
      <c r="C672" s="34"/>
      <c r="D672" s="34"/>
      <c r="E672" s="33"/>
      <c r="F672" s="34"/>
    </row>
    <row r="673" spans="2:6" ht="15.75" customHeight="1">
      <c r="B673" s="33"/>
      <c r="C673" s="34"/>
      <c r="D673" s="34"/>
      <c r="E673" s="33"/>
      <c r="F673" s="34"/>
    </row>
    <row r="674" spans="2:6" ht="15.75" customHeight="1">
      <c r="B674" s="33"/>
      <c r="C674" s="34"/>
      <c r="D674" s="34"/>
      <c r="E674" s="33"/>
      <c r="F674" s="34"/>
    </row>
    <row r="675" spans="2:6" ht="15.75" customHeight="1">
      <c r="B675" s="33"/>
      <c r="C675" s="34"/>
      <c r="D675" s="34"/>
      <c r="E675" s="33"/>
      <c r="F675" s="34"/>
    </row>
    <row r="676" spans="2:6" ht="15.75" customHeight="1">
      <c r="B676" s="33"/>
      <c r="C676" s="34"/>
      <c r="D676" s="34"/>
      <c r="E676" s="33"/>
      <c r="F676" s="34"/>
    </row>
    <row r="677" spans="2:6" ht="15.75" customHeight="1">
      <c r="B677" s="33"/>
      <c r="C677" s="34"/>
      <c r="D677" s="34"/>
      <c r="E677" s="33"/>
      <c r="F677" s="34"/>
    </row>
    <row r="678" spans="2:6" ht="15.75" customHeight="1">
      <c r="B678" s="33"/>
      <c r="C678" s="34"/>
      <c r="D678" s="34"/>
      <c r="E678" s="33"/>
      <c r="F678" s="34"/>
    </row>
    <row r="679" spans="2:6" ht="15.75" customHeight="1">
      <c r="B679" s="33"/>
      <c r="C679" s="34"/>
      <c r="D679" s="34"/>
      <c r="E679" s="33"/>
      <c r="F679" s="34"/>
    </row>
    <row r="680" spans="2:6" ht="15.75" customHeight="1">
      <c r="B680" s="33"/>
      <c r="C680" s="34"/>
      <c r="D680" s="34"/>
      <c r="E680" s="33"/>
      <c r="F680" s="34"/>
    </row>
    <row r="681" spans="2:6" ht="15.75" customHeight="1">
      <c r="B681" s="33"/>
      <c r="C681" s="34"/>
      <c r="D681" s="34"/>
      <c r="E681" s="33"/>
      <c r="F681" s="34"/>
    </row>
    <row r="682" spans="2:6" ht="15.75" customHeight="1">
      <c r="B682" s="33"/>
      <c r="C682" s="34"/>
      <c r="D682" s="34"/>
      <c r="E682" s="33"/>
      <c r="F682" s="34"/>
    </row>
    <row r="683" spans="2:6" ht="15.75" customHeight="1">
      <c r="B683" s="33"/>
      <c r="C683" s="34"/>
      <c r="D683" s="34"/>
      <c r="E683" s="33"/>
      <c r="F683" s="34"/>
    </row>
    <row r="684" spans="2:6" ht="15.75" customHeight="1">
      <c r="B684" s="33"/>
      <c r="C684" s="34"/>
      <c r="D684" s="34"/>
      <c r="E684" s="33"/>
      <c r="F684" s="34"/>
    </row>
    <row r="685" spans="2:6" ht="15.75" customHeight="1">
      <c r="B685" s="33"/>
      <c r="C685" s="34"/>
      <c r="D685" s="34"/>
      <c r="E685" s="33"/>
      <c r="F685" s="34"/>
    </row>
    <row r="686" spans="2:6" ht="15.75" customHeight="1">
      <c r="B686" s="33"/>
      <c r="C686" s="34"/>
      <c r="D686" s="34"/>
      <c r="E686" s="33"/>
      <c r="F686" s="34"/>
    </row>
    <row r="687" spans="2:6" ht="15.75" customHeight="1">
      <c r="B687" s="33"/>
      <c r="C687" s="34"/>
      <c r="D687" s="34"/>
      <c r="E687" s="33"/>
      <c r="F687" s="34"/>
    </row>
    <row r="688" spans="2:6" ht="15.75" customHeight="1">
      <c r="B688" s="33"/>
      <c r="C688" s="34"/>
      <c r="D688" s="34"/>
      <c r="E688" s="33"/>
      <c r="F688" s="34"/>
    </row>
    <row r="689" spans="2:6" ht="15.75" customHeight="1">
      <c r="B689" s="33"/>
      <c r="C689" s="34"/>
      <c r="D689" s="34"/>
      <c r="E689" s="33"/>
      <c r="F689" s="34"/>
    </row>
    <row r="690" spans="2:6" ht="15.75" customHeight="1">
      <c r="B690" s="33"/>
      <c r="C690" s="34"/>
      <c r="D690" s="34"/>
      <c r="E690" s="33"/>
      <c r="F690" s="34"/>
    </row>
    <row r="691" spans="2:6" ht="15.75" customHeight="1">
      <c r="B691" s="33"/>
      <c r="C691" s="34"/>
      <c r="D691" s="34"/>
      <c r="E691" s="33"/>
      <c r="F691" s="34"/>
    </row>
    <row r="692" spans="2:6" ht="15.75" customHeight="1">
      <c r="B692" s="33"/>
      <c r="C692" s="34"/>
      <c r="D692" s="34"/>
      <c r="E692" s="33"/>
      <c r="F692" s="34"/>
    </row>
    <row r="693" spans="2:6" ht="15.75" customHeight="1">
      <c r="B693" s="33"/>
      <c r="C693" s="34"/>
      <c r="D693" s="34"/>
      <c r="E693" s="33"/>
      <c r="F693" s="34"/>
    </row>
    <row r="694" spans="2:6" ht="15.75" customHeight="1">
      <c r="B694" s="33"/>
      <c r="C694" s="34"/>
      <c r="D694" s="34"/>
      <c r="E694" s="33"/>
      <c r="F694" s="34"/>
    </row>
    <row r="695" spans="2:6" ht="15.75" customHeight="1">
      <c r="B695" s="33"/>
      <c r="C695" s="34"/>
      <c r="D695" s="34"/>
      <c r="E695" s="33"/>
      <c r="F695" s="34"/>
    </row>
    <row r="696" spans="2:6" ht="15.75" customHeight="1">
      <c r="B696" s="33"/>
      <c r="C696" s="34"/>
      <c r="D696" s="34"/>
      <c r="E696" s="33"/>
      <c r="F696" s="34"/>
    </row>
    <row r="697" spans="2:6" ht="15.75" customHeight="1">
      <c r="B697" s="33"/>
      <c r="C697" s="34"/>
      <c r="D697" s="34"/>
      <c r="E697" s="33"/>
      <c r="F697" s="34"/>
    </row>
    <row r="698" spans="2:6" ht="15.75" customHeight="1">
      <c r="B698" s="33"/>
      <c r="C698" s="34"/>
      <c r="D698" s="34"/>
      <c r="E698" s="33"/>
      <c r="F698" s="34"/>
    </row>
    <row r="699" spans="2:6" ht="15.75" customHeight="1">
      <c r="B699" s="33"/>
      <c r="C699" s="34"/>
      <c r="D699" s="34"/>
      <c r="E699" s="33"/>
      <c r="F699" s="34"/>
    </row>
    <row r="700" spans="2:6" ht="15.75" customHeight="1">
      <c r="B700" s="33"/>
      <c r="C700" s="34"/>
      <c r="D700" s="34"/>
      <c r="E700" s="33"/>
      <c r="F700" s="34"/>
    </row>
    <row r="701" spans="2:6" ht="15.75" customHeight="1">
      <c r="B701" s="33"/>
      <c r="C701" s="34"/>
      <c r="D701" s="34"/>
      <c r="E701" s="33"/>
      <c r="F701" s="34"/>
    </row>
    <row r="702" spans="2:6" ht="15.75" customHeight="1">
      <c r="B702" s="33"/>
      <c r="C702" s="34"/>
      <c r="D702" s="34"/>
      <c r="E702" s="33"/>
      <c r="F702" s="34"/>
    </row>
    <row r="703" spans="2:6" ht="15.75" customHeight="1">
      <c r="B703" s="33"/>
      <c r="C703" s="34"/>
      <c r="D703" s="34"/>
      <c r="E703" s="33"/>
      <c r="F703" s="34"/>
    </row>
    <row r="704" spans="2:6" ht="15.75" customHeight="1">
      <c r="B704" s="33"/>
      <c r="C704" s="34"/>
      <c r="D704" s="34"/>
      <c r="E704" s="33"/>
      <c r="F704" s="34"/>
    </row>
    <row r="705" spans="2:6" ht="15.75" customHeight="1">
      <c r="B705" s="33"/>
      <c r="C705" s="34"/>
      <c r="D705" s="34"/>
      <c r="E705" s="33"/>
      <c r="F705" s="34"/>
    </row>
    <row r="706" spans="2:6" ht="15.75" customHeight="1">
      <c r="B706" s="33"/>
      <c r="C706" s="34"/>
      <c r="D706" s="34"/>
      <c r="E706" s="33"/>
      <c r="F706" s="34"/>
    </row>
    <row r="707" spans="2:6" ht="15.75" customHeight="1">
      <c r="B707" s="33"/>
      <c r="C707" s="34"/>
      <c r="D707" s="34"/>
      <c r="E707" s="33"/>
      <c r="F707" s="34"/>
    </row>
    <row r="708" spans="2:6" ht="15.75" customHeight="1">
      <c r="B708" s="33"/>
      <c r="C708" s="34"/>
      <c r="D708" s="34"/>
      <c r="E708" s="33"/>
      <c r="F708" s="34"/>
    </row>
    <row r="709" spans="2:6" ht="15.75" customHeight="1">
      <c r="B709" s="33"/>
      <c r="C709" s="34"/>
      <c r="D709" s="34"/>
      <c r="E709" s="33"/>
      <c r="F709" s="34"/>
    </row>
    <row r="710" spans="2:6" ht="15.75" customHeight="1">
      <c r="B710" s="33"/>
      <c r="C710" s="34"/>
      <c r="D710" s="34"/>
      <c r="E710" s="33"/>
      <c r="F710" s="34"/>
    </row>
    <row r="711" spans="2:6" ht="15.75" customHeight="1">
      <c r="B711" s="33"/>
      <c r="C711" s="34"/>
      <c r="D711" s="34"/>
      <c r="E711" s="33"/>
      <c r="F711" s="34"/>
    </row>
    <row r="712" spans="2:6" ht="15.75" customHeight="1">
      <c r="B712" s="33"/>
      <c r="C712" s="34"/>
      <c r="D712" s="34"/>
      <c r="E712" s="33"/>
      <c r="F712" s="34"/>
    </row>
    <row r="713" spans="2:6" ht="15.75" customHeight="1">
      <c r="B713" s="33"/>
      <c r="C713" s="34"/>
      <c r="D713" s="34"/>
      <c r="E713" s="33"/>
      <c r="F713" s="34"/>
    </row>
    <row r="714" spans="2:6" ht="15.75" customHeight="1">
      <c r="B714" s="33"/>
      <c r="C714" s="34"/>
      <c r="D714" s="34"/>
      <c r="E714" s="33"/>
      <c r="F714" s="34"/>
    </row>
    <row r="715" spans="2:6" ht="15.75" customHeight="1">
      <c r="B715" s="33"/>
      <c r="C715" s="34"/>
      <c r="D715" s="34"/>
      <c r="E715" s="33"/>
      <c r="F715" s="34"/>
    </row>
    <row r="716" spans="2:6" ht="15.75" customHeight="1">
      <c r="B716" s="33"/>
      <c r="C716" s="34"/>
      <c r="D716" s="34"/>
      <c r="E716" s="33"/>
      <c r="F716" s="34"/>
    </row>
    <row r="717" spans="2:6" ht="15.75" customHeight="1">
      <c r="B717" s="33"/>
      <c r="C717" s="34"/>
      <c r="D717" s="34"/>
      <c r="E717" s="33"/>
      <c r="F717" s="34"/>
    </row>
    <row r="718" spans="2:6" ht="15.75" customHeight="1">
      <c r="B718" s="33"/>
      <c r="C718" s="34"/>
      <c r="D718" s="34"/>
      <c r="E718" s="33"/>
      <c r="F718" s="34"/>
    </row>
    <row r="719" spans="2:6" ht="15.75" customHeight="1">
      <c r="B719" s="33"/>
      <c r="C719" s="34"/>
      <c r="D719" s="34"/>
      <c r="E719" s="33"/>
      <c r="F719" s="34"/>
    </row>
    <row r="720" spans="2:6" ht="15.75" customHeight="1">
      <c r="B720" s="33"/>
      <c r="C720" s="34"/>
      <c r="D720" s="34"/>
      <c r="E720" s="33"/>
      <c r="F720" s="34"/>
    </row>
    <row r="721" spans="2:6" ht="15.75" customHeight="1">
      <c r="B721" s="33"/>
      <c r="C721" s="34"/>
      <c r="D721" s="34"/>
      <c r="E721" s="33"/>
      <c r="F721" s="34"/>
    </row>
    <row r="722" spans="2:6" ht="15.75" customHeight="1">
      <c r="B722" s="33"/>
      <c r="C722" s="34"/>
      <c r="D722" s="34"/>
      <c r="E722" s="33"/>
      <c r="F722" s="34"/>
    </row>
    <row r="723" spans="2:6" ht="15.75" customHeight="1">
      <c r="B723" s="33"/>
      <c r="C723" s="34"/>
      <c r="D723" s="34"/>
      <c r="E723" s="33"/>
      <c r="F723" s="34"/>
    </row>
    <row r="724" spans="2:6" ht="15.75" customHeight="1">
      <c r="B724" s="33"/>
      <c r="C724" s="34"/>
      <c r="D724" s="34"/>
      <c r="E724" s="33"/>
      <c r="F724" s="34"/>
    </row>
    <row r="725" spans="2:6" ht="15.75" customHeight="1">
      <c r="B725" s="33"/>
      <c r="C725" s="34"/>
      <c r="D725" s="34"/>
      <c r="E725" s="33"/>
      <c r="F725" s="34"/>
    </row>
    <row r="726" spans="2:6" ht="15.75" customHeight="1">
      <c r="B726" s="33"/>
      <c r="C726" s="34"/>
      <c r="D726" s="34"/>
      <c r="E726" s="33"/>
      <c r="F726" s="34"/>
    </row>
    <row r="727" spans="2:6" ht="15.75" customHeight="1">
      <c r="B727" s="33"/>
      <c r="C727" s="34"/>
      <c r="D727" s="34"/>
      <c r="E727" s="33"/>
      <c r="F727" s="34"/>
    </row>
    <row r="728" spans="2:6" ht="15.75" customHeight="1">
      <c r="B728" s="33"/>
      <c r="C728" s="34"/>
      <c r="D728" s="34"/>
      <c r="E728" s="33"/>
      <c r="F728" s="34"/>
    </row>
    <row r="729" spans="2:6" ht="15.75" customHeight="1">
      <c r="B729" s="33"/>
      <c r="C729" s="34"/>
      <c r="D729" s="34"/>
      <c r="E729" s="33"/>
      <c r="F729" s="34"/>
    </row>
    <row r="730" spans="2:6" ht="15.75" customHeight="1">
      <c r="B730" s="33"/>
      <c r="C730" s="34"/>
      <c r="D730" s="34"/>
      <c r="E730" s="33"/>
      <c r="F730" s="34"/>
    </row>
    <row r="731" spans="2:6" ht="15.75" customHeight="1">
      <c r="B731" s="33"/>
      <c r="C731" s="34"/>
      <c r="D731" s="34"/>
      <c r="E731" s="33"/>
      <c r="F731" s="34"/>
    </row>
    <row r="732" spans="2:6" ht="15.75" customHeight="1">
      <c r="B732" s="33"/>
      <c r="C732" s="34"/>
      <c r="D732" s="34"/>
      <c r="E732" s="33"/>
      <c r="F732" s="34"/>
    </row>
    <row r="733" spans="2:6" ht="15.75" customHeight="1">
      <c r="B733" s="33"/>
      <c r="C733" s="34"/>
      <c r="D733" s="34"/>
      <c r="E733" s="33"/>
      <c r="F733" s="34"/>
    </row>
    <row r="734" spans="2:6" ht="15.75" customHeight="1">
      <c r="B734" s="33"/>
      <c r="C734" s="34"/>
      <c r="D734" s="34"/>
      <c r="E734" s="33"/>
      <c r="F734" s="34"/>
    </row>
    <row r="735" spans="2:6" ht="15.75" customHeight="1">
      <c r="B735" s="33"/>
      <c r="C735" s="34"/>
      <c r="D735" s="34"/>
      <c r="E735" s="33"/>
      <c r="F735" s="34"/>
    </row>
    <row r="736" spans="2:6" ht="15.75" customHeight="1">
      <c r="B736" s="33"/>
      <c r="C736" s="34"/>
      <c r="D736" s="34"/>
      <c r="E736" s="33"/>
      <c r="F736" s="34"/>
    </row>
    <row r="737" spans="2:6" ht="15.75" customHeight="1">
      <c r="B737" s="33"/>
      <c r="C737" s="34"/>
      <c r="D737" s="34"/>
      <c r="E737" s="33"/>
      <c r="F737" s="34"/>
    </row>
    <row r="738" spans="2:6" ht="15.75" customHeight="1">
      <c r="B738" s="33"/>
      <c r="C738" s="34"/>
      <c r="D738" s="34"/>
      <c r="E738" s="33"/>
      <c r="F738" s="34"/>
    </row>
    <row r="739" spans="2:6" ht="15.75" customHeight="1">
      <c r="B739" s="33"/>
      <c r="C739" s="34"/>
      <c r="D739" s="34"/>
      <c r="E739" s="33"/>
      <c r="F739" s="34"/>
    </row>
    <row r="740" spans="2:6" ht="15.75" customHeight="1">
      <c r="B740" s="33"/>
      <c r="C740" s="34"/>
      <c r="D740" s="34"/>
      <c r="E740" s="33"/>
      <c r="F740" s="34"/>
    </row>
    <row r="741" spans="2:6" ht="15.75" customHeight="1">
      <c r="B741" s="33"/>
      <c r="C741" s="34"/>
      <c r="D741" s="34"/>
      <c r="E741" s="33"/>
      <c r="F741" s="34"/>
    </row>
    <row r="742" spans="2:6" ht="15.75" customHeight="1">
      <c r="B742" s="33"/>
      <c r="C742" s="34"/>
      <c r="D742" s="34"/>
      <c r="E742" s="33"/>
      <c r="F742" s="34"/>
    </row>
    <row r="743" spans="2:6" ht="15.75" customHeight="1">
      <c r="B743" s="33"/>
      <c r="C743" s="34"/>
      <c r="D743" s="34"/>
      <c r="E743" s="33"/>
      <c r="F743" s="34"/>
    </row>
    <row r="744" spans="2:6" ht="15.75" customHeight="1">
      <c r="B744" s="33"/>
      <c r="C744" s="34"/>
      <c r="D744" s="34"/>
      <c r="E744" s="33"/>
      <c r="F744" s="34"/>
    </row>
    <row r="745" spans="2:6" ht="15.75" customHeight="1">
      <c r="B745" s="33"/>
      <c r="C745" s="34"/>
      <c r="D745" s="34"/>
      <c r="E745" s="33"/>
      <c r="F745" s="34"/>
    </row>
    <row r="746" spans="2:6" ht="15.75" customHeight="1">
      <c r="B746" s="33"/>
      <c r="C746" s="34"/>
      <c r="D746" s="34"/>
      <c r="E746" s="33"/>
      <c r="F746" s="34"/>
    </row>
    <row r="747" spans="2:6" ht="15.75" customHeight="1">
      <c r="B747" s="33"/>
      <c r="C747" s="34"/>
      <c r="D747" s="34"/>
      <c r="E747" s="33"/>
      <c r="F747" s="34"/>
    </row>
    <row r="748" spans="2:6" ht="15.75" customHeight="1">
      <c r="B748" s="33"/>
      <c r="C748" s="34"/>
      <c r="D748" s="34"/>
      <c r="E748" s="33"/>
      <c r="F748" s="34"/>
    </row>
    <row r="749" spans="2:6" ht="15.75" customHeight="1">
      <c r="B749" s="33"/>
      <c r="C749" s="34"/>
      <c r="D749" s="34"/>
      <c r="E749" s="33"/>
      <c r="F749" s="34"/>
    </row>
    <row r="750" spans="2:6" ht="15.75" customHeight="1">
      <c r="B750" s="33"/>
      <c r="C750" s="34"/>
      <c r="D750" s="34"/>
      <c r="E750" s="33"/>
      <c r="F750" s="34"/>
    </row>
    <row r="751" spans="2:6" ht="15.75" customHeight="1">
      <c r="B751" s="33"/>
      <c r="C751" s="34"/>
      <c r="D751" s="34"/>
      <c r="E751" s="33"/>
      <c r="F751" s="34"/>
    </row>
    <row r="752" spans="2:6" ht="15.75" customHeight="1">
      <c r="B752" s="33"/>
      <c r="C752" s="34"/>
      <c r="D752" s="34"/>
      <c r="E752" s="33"/>
      <c r="F752" s="34"/>
    </row>
    <row r="753" spans="2:6" ht="15.75" customHeight="1">
      <c r="B753" s="33"/>
      <c r="C753" s="34"/>
      <c r="D753" s="34"/>
      <c r="E753" s="33"/>
      <c r="F753" s="34"/>
    </row>
    <row r="754" spans="2:6" ht="15.75" customHeight="1">
      <c r="B754" s="33"/>
      <c r="C754" s="34"/>
      <c r="D754" s="34"/>
      <c r="E754" s="33"/>
      <c r="F754" s="34"/>
    </row>
    <row r="755" spans="2:6" ht="15.75" customHeight="1">
      <c r="B755" s="33"/>
      <c r="C755" s="34"/>
      <c r="D755" s="34"/>
      <c r="E755" s="33"/>
      <c r="F755" s="34"/>
    </row>
    <row r="756" spans="2:6" ht="15.75" customHeight="1">
      <c r="B756" s="33"/>
      <c r="C756" s="34"/>
      <c r="D756" s="34"/>
      <c r="E756" s="33"/>
      <c r="F756" s="34"/>
    </row>
    <row r="757" spans="2:6" ht="15.75" customHeight="1">
      <c r="B757" s="33"/>
      <c r="C757" s="34"/>
      <c r="D757" s="34"/>
      <c r="E757" s="33"/>
      <c r="F757" s="34"/>
    </row>
    <row r="758" spans="2:6" ht="15.75" customHeight="1">
      <c r="B758" s="33"/>
      <c r="C758" s="34"/>
      <c r="D758" s="34"/>
      <c r="E758" s="33"/>
      <c r="F758" s="34"/>
    </row>
    <row r="759" spans="2:6" ht="15.75" customHeight="1">
      <c r="B759" s="33"/>
      <c r="C759" s="34"/>
      <c r="D759" s="34"/>
      <c r="E759" s="33"/>
      <c r="F759" s="34"/>
    </row>
    <row r="760" spans="2:6" ht="15.75" customHeight="1">
      <c r="B760" s="33"/>
      <c r="C760" s="34"/>
      <c r="D760" s="34"/>
      <c r="E760" s="33"/>
      <c r="F760" s="34"/>
    </row>
    <row r="761" spans="2:6" ht="15.75" customHeight="1">
      <c r="B761" s="33"/>
      <c r="C761" s="34"/>
      <c r="D761" s="34"/>
      <c r="E761" s="33"/>
      <c r="F761" s="34"/>
    </row>
    <row r="762" spans="2:6" ht="15.75" customHeight="1">
      <c r="B762" s="33"/>
      <c r="C762" s="34"/>
      <c r="D762" s="34"/>
      <c r="E762" s="33"/>
      <c r="F762" s="34"/>
    </row>
    <row r="763" spans="2:6" ht="15.75" customHeight="1">
      <c r="B763" s="33"/>
      <c r="C763" s="34"/>
      <c r="D763" s="34"/>
      <c r="E763" s="33"/>
      <c r="F763" s="34"/>
    </row>
    <row r="764" spans="2:6" ht="15.75" customHeight="1">
      <c r="B764" s="33"/>
      <c r="C764" s="34"/>
      <c r="D764" s="34"/>
      <c r="E764" s="33"/>
      <c r="F764" s="34"/>
    </row>
    <row r="765" spans="2:6" ht="15.75" customHeight="1">
      <c r="B765" s="33"/>
      <c r="C765" s="34"/>
      <c r="D765" s="34"/>
      <c r="E765" s="33"/>
      <c r="F765" s="34"/>
    </row>
    <row r="766" spans="2:6" ht="15.75" customHeight="1">
      <c r="B766" s="33"/>
      <c r="C766" s="34"/>
      <c r="D766" s="34"/>
      <c r="E766" s="33"/>
      <c r="F766" s="34"/>
    </row>
    <row r="767" spans="2:6" ht="15.75" customHeight="1">
      <c r="B767" s="33"/>
      <c r="C767" s="34"/>
      <c r="D767" s="34"/>
      <c r="E767" s="33"/>
      <c r="F767" s="34"/>
    </row>
    <row r="768" spans="2:6" ht="15.75" customHeight="1">
      <c r="B768" s="33"/>
      <c r="C768" s="34"/>
      <c r="D768" s="34"/>
      <c r="E768" s="33"/>
      <c r="F768" s="34"/>
    </row>
    <row r="769" spans="2:6" ht="15.75" customHeight="1">
      <c r="B769" s="33"/>
      <c r="C769" s="34"/>
      <c r="D769" s="34"/>
      <c r="E769" s="33"/>
      <c r="F769" s="34"/>
    </row>
    <row r="770" spans="2:6" ht="15.75" customHeight="1">
      <c r="B770" s="33"/>
      <c r="C770" s="34"/>
      <c r="D770" s="34"/>
      <c r="E770" s="33"/>
      <c r="F770" s="34"/>
    </row>
    <row r="771" spans="2:6" ht="15.75" customHeight="1">
      <c r="B771" s="33"/>
      <c r="C771" s="34"/>
      <c r="D771" s="34"/>
      <c r="E771" s="33"/>
      <c r="F771" s="34"/>
    </row>
    <row r="772" spans="2:6" ht="15.75" customHeight="1">
      <c r="B772" s="33"/>
      <c r="C772" s="34"/>
      <c r="D772" s="34"/>
      <c r="E772" s="33"/>
      <c r="F772" s="34"/>
    </row>
    <row r="773" spans="2:6" ht="15.75" customHeight="1">
      <c r="B773" s="33"/>
      <c r="C773" s="34"/>
      <c r="D773" s="34"/>
      <c r="E773" s="33"/>
      <c r="F773" s="34"/>
    </row>
    <row r="774" spans="2:6" ht="15.75" customHeight="1">
      <c r="B774" s="33"/>
      <c r="C774" s="34"/>
      <c r="D774" s="34"/>
      <c r="E774" s="33"/>
      <c r="F774" s="34"/>
    </row>
    <row r="775" spans="2:6" ht="15.75" customHeight="1">
      <c r="B775" s="33"/>
      <c r="C775" s="34"/>
      <c r="D775" s="34"/>
      <c r="E775" s="33"/>
      <c r="F775" s="34"/>
    </row>
    <row r="776" spans="2:6" ht="15.75" customHeight="1">
      <c r="B776" s="33"/>
      <c r="C776" s="34"/>
      <c r="D776" s="34"/>
      <c r="E776" s="33"/>
      <c r="F776" s="34"/>
    </row>
    <row r="777" spans="2:6" ht="15.75" customHeight="1">
      <c r="B777" s="33"/>
      <c r="C777" s="34"/>
      <c r="D777" s="34"/>
      <c r="E777" s="33"/>
      <c r="F777" s="34"/>
    </row>
    <row r="778" spans="2:6" ht="15.75" customHeight="1">
      <c r="B778" s="33"/>
      <c r="C778" s="34"/>
      <c r="D778" s="34"/>
      <c r="E778" s="33"/>
      <c r="F778" s="34"/>
    </row>
    <row r="779" spans="2:6" ht="15.75" customHeight="1">
      <c r="B779" s="33"/>
      <c r="C779" s="34"/>
      <c r="D779" s="34"/>
      <c r="E779" s="33"/>
      <c r="F779" s="34"/>
    </row>
    <row r="780" spans="2:6" ht="15.75" customHeight="1">
      <c r="B780" s="33"/>
      <c r="C780" s="34"/>
      <c r="D780" s="34"/>
      <c r="E780" s="33"/>
      <c r="F780" s="34"/>
    </row>
    <row r="781" spans="2:6" ht="15.75" customHeight="1">
      <c r="B781" s="33"/>
      <c r="C781" s="34"/>
      <c r="D781" s="34"/>
      <c r="E781" s="33"/>
      <c r="F781" s="34"/>
    </row>
    <row r="782" spans="2:6" ht="15.75" customHeight="1">
      <c r="B782" s="33"/>
      <c r="C782" s="34"/>
      <c r="D782" s="34"/>
      <c r="E782" s="33"/>
      <c r="F782" s="34"/>
    </row>
    <row r="783" spans="2:6" ht="15.75" customHeight="1">
      <c r="B783" s="33"/>
      <c r="C783" s="34"/>
      <c r="D783" s="34"/>
      <c r="E783" s="33"/>
      <c r="F783" s="34"/>
    </row>
    <row r="784" spans="2:6" ht="15.75" customHeight="1">
      <c r="B784" s="33"/>
      <c r="C784" s="34"/>
      <c r="D784" s="34"/>
      <c r="E784" s="33"/>
      <c r="F784" s="34"/>
    </row>
    <row r="785" spans="2:6" ht="15.75" customHeight="1">
      <c r="B785" s="33"/>
      <c r="C785" s="34"/>
      <c r="D785" s="34"/>
      <c r="E785" s="33"/>
      <c r="F785" s="34"/>
    </row>
    <row r="786" spans="2:6" ht="15.75" customHeight="1">
      <c r="B786" s="33"/>
      <c r="C786" s="34"/>
      <c r="D786" s="34"/>
      <c r="E786" s="33"/>
      <c r="F786" s="34"/>
    </row>
    <row r="787" spans="2:6" ht="15.75" customHeight="1">
      <c r="B787" s="33"/>
      <c r="C787" s="34"/>
      <c r="D787" s="34"/>
      <c r="E787" s="33"/>
      <c r="F787" s="34"/>
    </row>
    <row r="788" spans="2:6" ht="15.75" customHeight="1">
      <c r="B788" s="33"/>
      <c r="C788" s="34"/>
      <c r="D788" s="34"/>
      <c r="E788" s="33"/>
      <c r="F788" s="34"/>
    </row>
    <row r="789" spans="2:6" ht="15.75" customHeight="1">
      <c r="B789" s="33"/>
      <c r="C789" s="34"/>
      <c r="D789" s="34"/>
      <c r="E789" s="33"/>
      <c r="F789" s="34"/>
    </row>
    <row r="790" spans="2:6" ht="15.75" customHeight="1">
      <c r="B790" s="33"/>
      <c r="C790" s="34"/>
      <c r="D790" s="34"/>
      <c r="E790" s="33"/>
      <c r="F790" s="34"/>
    </row>
    <row r="791" spans="2:6" ht="15.75" customHeight="1">
      <c r="B791" s="33"/>
      <c r="C791" s="34"/>
      <c r="D791" s="34"/>
      <c r="E791" s="33"/>
      <c r="F791" s="34"/>
    </row>
    <row r="792" spans="2:6" ht="15.75" customHeight="1">
      <c r="B792" s="33"/>
      <c r="C792" s="34"/>
      <c r="D792" s="34"/>
      <c r="E792" s="33"/>
      <c r="F792" s="34"/>
    </row>
    <row r="793" spans="2:6" ht="15.75" customHeight="1">
      <c r="B793" s="33"/>
      <c r="C793" s="34"/>
      <c r="D793" s="34"/>
      <c r="E793" s="33"/>
      <c r="F793" s="34"/>
    </row>
    <row r="794" spans="2:6" ht="15.75" customHeight="1">
      <c r="B794" s="33"/>
      <c r="C794" s="34"/>
      <c r="D794" s="34"/>
      <c r="E794" s="33"/>
      <c r="F794" s="34"/>
    </row>
    <row r="795" spans="2:6" ht="15.75" customHeight="1">
      <c r="B795" s="33"/>
      <c r="C795" s="34"/>
      <c r="D795" s="34"/>
      <c r="E795" s="33"/>
      <c r="F795" s="34"/>
    </row>
    <row r="796" spans="2:6" ht="15.75" customHeight="1">
      <c r="B796" s="33"/>
      <c r="C796" s="34"/>
      <c r="D796" s="34"/>
      <c r="E796" s="33"/>
      <c r="F796" s="34"/>
    </row>
    <row r="797" spans="2:6" ht="15.75" customHeight="1">
      <c r="B797" s="33"/>
      <c r="C797" s="34"/>
      <c r="D797" s="34"/>
      <c r="E797" s="33"/>
      <c r="F797" s="34"/>
    </row>
    <row r="798" spans="2:6" ht="15.75" customHeight="1">
      <c r="B798" s="33"/>
      <c r="C798" s="34"/>
      <c r="D798" s="34"/>
      <c r="E798" s="33"/>
      <c r="F798" s="34"/>
    </row>
    <row r="799" spans="2:6" ht="15.75" customHeight="1">
      <c r="B799" s="33"/>
      <c r="C799" s="34"/>
      <c r="D799" s="34"/>
      <c r="E799" s="33"/>
      <c r="F799" s="34"/>
    </row>
    <row r="800" spans="2:6" ht="15.75" customHeight="1">
      <c r="B800" s="33"/>
      <c r="C800" s="34"/>
      <c r="D800" s="34"/>
      <c r="E800" s="33"/>
      <c r="F800" s="34"/>
    </row>
    <row r="801" spans="2:6" ht="15.75" customHeight="1">
      <c r="B801" s="33"/>
      <c r="C801" s="34"/>
      <c r="D801" s="34"/>
      <c r="E801" s="33"/>
      <c r="F801" s="34"/>
    </row>
    <row r="802" spans="2:6" ht="15.75" customHeight="1">
      <c r="B802" s="33"/>
      <c r="C802" s="34"/>
      <c r="D802" s="34"/>
      <c r="E802" s="33"/>
      <c r="F802" s="34"/>
    </row>
    <row r="803" spans="2:6" ht="15.75" customHeight="1">
      <c r="B803" s="33"/>
      <c r="C803" s="34"/>
      <c r="D803" s="34"/>
      <c r="E803" s="33"/>
      <c r="F803" s="34"/>
    </row>
    <row r="804" spans="2:6" ht="15.75" customHeight="1">
      <c r="B804" s="33"/>
      <c r="C804" s="34"/>
      <c r="D804" s="34"/>
      <c r="E804" s="33"/>
      <c r="F804" s="34"/>
    </row>
    <row r="805" spans="2:6" ht="15.75" customHeight="1">
      <c r="B805" s="33"/>
      <c r="C805" s="34"/>
      <c r="D805" s="34"/>
      <c r="E805" s="33"/>
      <c r="F805" s="34"/>
    </row>
    <row r="806" spans="2:6" ht="15.75" customHeight="1">
      <c r="B806" s="33"/>
      <c r="C806" s="34"/>
      <c r="D806" s="34"/>
      <c r="E806" s="33"/>
      <c r="F806" s="34"/>
    </row>
    <row r="807" spans="2:6" ht="15.75" customHeight="1">
      <c r="B807" s="33"/>
      <c r="C807" s="34"/>
      <c r="D807" s="34"/>
      <c r="E807" s="33"/>
      <c r="F807" s="34"/>
    </row>
    <row r="808" spans="2:6" ht="15.75" customHeight="1">
      <c r="B808" s="33"/>
      <c r="C808" s="34"/>
      <c r="D808" s="34"/>
      <c r="E808" s="33"/>
      <c r="F808" s="34"/>
    </row>
    <row r="809" spans="2:6" ht="15.75" customHeight="1">
      <c r="B809" s="33"/>
      <c r="C809" s="34"/>
      <c r="D809" s="34"/>
      <c r="E809" s="33"/>
      <c r="F809" s="34"/>
    </row>
    <row r="810" spans="2:6" ht="15.75" customHeight="1">
      <c r="B810" s="33"/>
      <c r="C810" s="34"/>
      <c r="D810" s="34"/>
      <c r="E810" s="33"/>
      <c r="F810" s="34"/>
    </row>
    <row r="811" spans="2:6" ht="15.75" customHeight="1">
      <c r="B811" s="33"/>
      <c r="C811" s="34"/>
      <c r="D811" s="34"/>
      <c r="E811" s="33"/>
      <c r="F811" s="34"/>
    </row>
    <row r="812" spans="2:6" ht="15.75" customHeight="1">
      <c r="B812" s="33"/>
      <c r="C812" s="34"/>
      <c r="D812" s="34"/>
      <c r="E812" s="33"/>
      <c r="F812" s="34"/>
    </row>
    <row r="813" spans="2:6" ht="15.75" customHeight="1">
      <c r="B813" s="33"/>
      <c r="C813" s="34"/>
      <c r="D813" s="34"/>
      <c r="E813" s="33"/>
      <c r="F813" s="34"/>
    </row>
    <row r="814" spans="2:6" ht="15.75" customHeight="1">
      <c r="B814" s="33"/>
      <c r="C814" s="34"/>
      <c r="D814" s="34"/>
      <c r="E814" s="33"/>
      <c r="F814" s="34"/>
    </row>
    <row r="815" spans="2:6" ht="15.75" customHeight="1">
      <c r="B815" s="33"/>
      <c r="C815" s="34"/>
      <c r="D815" s="34"/>
      <c r="E815" s="33"/>
      <c r="F815" s="34"/>
    </row>
    <row r="816" spans="2:6" ht="15.75" customHeight="1">
      <c r="B816" s="33"/>
      <c r="C816" s="34"/>
      <c r="D816" s="34"/>
      <c r="E816" s="33"/>
      <c r="F816" s="34"/>
    </row>
    <row r="817" spans="2:6" ht="15.75" customHeight="1">
      <c r="B817" s="33"/>
      <c r="C817" s="34"/>
      <c r="D817" s="34"/>
      <c r="E817" s="33"/>
      <c r="F817" s="34"/>
    </row>
    <row r="818" spans="2:6" ht="15.75" customHeight="1">
      <c r="B818" s="33"/>
      <c r="C818" s="34"/>
      <c r="D818" s="34"/>
      <c r="E818" s="33"/>
      <c r="F818" s="34"/>
    </row>
    <row r="819" spans="2:6" ht="15.75" customHeight="1">
      <c r="B819" s="33"/>
      <c r="C819" s="34"/>
      <c r="D819" s="34"/>
      <c r="E819" s="33"/>
      <c r="F819" s="34"/>
    </row>
    <row r="820" spans="2:6" ht="15.75" customHeight="1">
      <c r="B820" s="33"/>
      <c r="C820" s="34"/>
      <c r="D820" s="34"/>
      <c r="E820" s="33"/>
      <c r="F820" s="34"/>
    </row>
    <row r="821" spans="2:6" ht="15.75" customHeight="1">
      <c r="B821" s="33"/>
      <c r="C821" s="34"/>
      <c r="D821" s="34"/>
      <c r="E821" s="33"/>
      <c r="F821" s="34"/>
    </row>
    <row r="822" spans="2:6" ht="15.75" customHeight="1">
      <c r="B822" s="33"/>
      <c r="C822" s="34"/>
      <c r="D822" s="34"/>
      <c r="E822" s="33"/>
      <c r="F822" s="34"/>
    </row>
    <row r="823" spans="2:6" ht="15.75" customHeight="1">
      <c r="B823" s="33"/>
      <c r="C823" s="34"/>
      <c r="D823" s="34"/>
      <c r="E823" s="33"/>
      <c r="F823" s="34"/>
    </row>
    <row r="824" spans="2:6" ht="15.75" customHeight="1">
      <c r="B824" s="33"/>
      <c r="C824" s="34"/>
      <c r="D824" s="34"/>
      <c r="E824" s="33"/>
      <c r="F824" s="34"/>
    </row>
    <row r="825" spans="2:6" ht="15.75" customHeight="1">
      <c r="B825" s="33"/>
      <c r="C825" s="34"/>
      <c r="D825" s="34"/>
      <c r="E825" s="33"/>
      <c r="F825" s="34"/>
    </row>
    <row r="826" spans="2:6" ht="15.75" customHeight="1">
      <c r="B826" s="33"/>
      <c r="C826" s="34"/>
      <c r="D826" s="34"/>
      <c r="E826" s="33"/>
      <c r="F826" s="34"/>
    </row>
    <row r="827" spans="2:6" ht="15.75" customHeight="1">
      <c r="B827" s="33"/>
      <c r="C827" s="34"/>
      <c r="D827" s="34"/>
      <c r="E827" s="33"/>
      <c r="F827" s="34"/>
    </row>
    <row r="828" spans="2:6" ht="15.75" customHeight="1">
      <c r="B828" s="33"/>
      <c r="C828" s="34"/>
      <c r="D828" s="34"/>
      <c r="E828" s="33"/>
      <c r="F828" s="34"/>
    </row>
    <row r="829" spans="2:6" ht="15.75" customHeight="1">
      <c r="B829" s="33"/>
      <c r="C829" s="34"/>
      <c r="D829" s="34"/>
      <c r="E829" s="33"/>
      <c r="F829" s="34"/>
    </row>
    <row r="830" spans="2:6" ht="15.75" customHeight="1">
      <c r="B830" s="33"/>
      <c r="C830" s="34"/>
      <c r="D830" s="34"/>
      <c r="E830" s="33"/>
      <c r="F830" s="34"/>
    </row>
    <row r="831" spans="2:6" ht="15.75" customHeight="1">
      <c r="B831" s="33"/>
      <c r="C831" s="34"/>
      <c r="D831" s="34"/>
      <c r="E831" s="33"/>
      <c r="F831" s="34"/>
    </row>
    <row r="832" spans="2:6" ht="15.75" customHeight="1">
      <c r="B832" s="33"/>
      <c r="C832" s="34"/>
      <c r="D832" s="34"/>
      <c r="E832" s="33"/>
      <c r="F832" s="34"/>
    </row>
    <row r="833" spans="2:6" ht="15.75" customHeight="1">
      <c r="B833" s="33"/>
      <c r="C833" s="34"/>
      <c r="D833" s="34"/>
      <c r="E833" s="33"/>
      <c r="F833" s="34"/>
    </row>
    <row r="834" spans="2:6" ht="15.75" customHeight="1">
      <c r="B834" s="33"/>
      <c r="C834" s="34"/>
      <c r="D834" s="34"/>
      <c r="E834" s="33"/>
      <c r="F834" s="34"/>
    </row>
    <row r="835" spans="2:6" ht="15.75" customHeight="1">
      <c r="B835" s="33"/>
      <c r="C835" s="34"/>
      <c r="D835" s="34"/>
      <c r="E835" s="33"/>
      <c r="F835" s="34"/>
    </row>
    <row r="836" spans="2:6" ht="15.75" customHeight="1">
      <c r="B836" s="33"/>
      <c r="C836" s="34"/>
      <c r="D836" s="34"/>
      <c r="E836" s="33"/>
      <c r="F836" s="34"/>
    </row>
    <row r="837" spans="2:6" ht="15.75" customHeight="1">
      <c r="B837" s="33"/>
      <c r="C837" s="34"/>
      <c r="D837" s="34"/>
      <c r="E837" s="33"/>
      <c r="F837" s="34"/>
    </row>
    <row r="838" spans="2:6" ht="15.75" customHeight="1">
      <c r="B838" s="33"/>
      <c r="C838" s="34"/>
      <c r="D838" s="34"/>
      <c r="E838" s="33"/>
      <c r="F838" s="34"/>
    </row>
    <row r="839" spans="2:6" ht="15.75" customHeight="1">
      <c r="B839" s="33"/>
      <c r="C839" s="34"/>
      <c r="D839" s="34"/>
      <c r="E839" s="33"/>
      <c r="F839" s="34"/>
    </row>
    <row r="840" spans="2:6" ht="15.75" customHeight="1">
      <c r="B840" s="33"/>
      <c r="C840" s="34"/>
      <c r="D840" s="34"/>
      <c r="E840" s="33"/>
      <c r="F840" s="34"/>
    </row>
    <row r="841" spans="2:6" ht="15.75" customHeight="1">
      <c r="B841" s="33"/>
      <c r="C841" s="34"/>
      <c r="D841" s="34"/>
      <c r="E841" s="33"/>
      <c r="F841" s="34"/>
    </row>
    <row r="842" spans="2:6" ht="15.75" customHeight="1">
      <c r="B842" s="33"/>
      <c r="C842" s="34"/>
      <c r="D842" s="34"/>
      <c r="E842" s="33"/>
      <c r="F842" s="34"/>
    </row>
    <row r="843" spans="2:6" ht="15.75" customHeight="1">
      <c r="B843" s="33"/>
      <c r="C843" s="34"/>
      <c r="D843" s="34"/>
      <c r="E843" s="33"/>
      <c r="F843" s="34"/>
    </row>
    <row r="844" spans="2:6" ht="15.75" customHeight="1">
      <c r="B844" s="33"/>
      <c r="C844" s="34"/>
      <c r="D844" s="34"/>
      <c r="E844" s="33"/>
      <c r="F844" s="34"/>
    </row>
    <row r="845" spans="2:6" ht="15.75" customHeight="1">
      <c r="B845" s="33"/>
      <c r="C845" s="34"/>
      <c r="D845" s="34"/>
      <c r="E845" s="33"/>
      <c r="F845" s="34"/>
    </row>
    <row r="846" spans="2:6" ht="15.75" customHeight="1">
      <c r="B846" s="33"/>
      <c r="C846" s="34"/>
      <c r="D846" s="34"/>
      <c r="E846" s="33"/>
      <c r="F846" s="34"/>
    </row>
    <row r="847" spans="2:6" ht="15.75" customHeight="1">
      <c r="B847" s="33"/>
      <c r="C847" s="34"/>
      <c r="D847" s="34"/>
      <c r="E847" s="33"/>
      <c r="F847" s="34"/>
    </row>
    <row r="848" spans="2:6" ht="15.75" customHeight="1">
      <c r="B848" s="33"/>
      <c r="C848" s="34"/>
      <c r="D848" s="34"/>
      <c r="E848" s="33"/>
      <c r="F848" s="34"/>
    </row>
    <row r="849" spans="2:6" ht="15.75" customHeight="1">
      <c r="B849" s="33"/>
      <c r="C849" s="34"/>
      <c r="D849" s="34"/>
      <c r="E849" s="33"/>
      <c r="F849" s="34"/>
    </row>
    <row r="850" spans="2:6" ht="15.75" customHeight="1">
      <c r="B850" s="33"/>
      <c r="C850" s="34"/>
      <c r="D850" s="34"/>
      <c r="E850" s="33"/>
      <c r="F850" s="34"/>
    </row>
    <row r="851" spans="2:6" ht="15.75" customHeight="1">
      <c r="B851" s="33"/>
      <c r="C851" s="34"/>
      <c r="D851" s="34"/>
      <c r="E851" s="33"/>
      <c r="F851" s="34"/>
    </row>
    <row r="852" spans="2:6" ht="15.75" customHeight="1">
      <c r="B852" s="33"/>
      <c r="C852" s="34"/>
      <c r="D852" s="34"/>
      <c r="E852" s="33"/>
      <c r="F852" s="34"/>
    </row>
    <row r="853" spans="2:6" ht="15.75" customHeight="1">
      <c r="B853" s="33"/>
      <c r="C853" s="34"/>
      <c r="D853" s="34"/>
      <c r="E853" s="33"/>
      <c r="F853" s="34"/>
    </row>
    <row r="854" spans="2:6" ht="15.75" customHeight="1">
      <c r="B854" s="33"/>
      <c r="C854" s="34"/>
      <c r="D854" s="34"/>
      <c r="E854" s="33"/>
      <c r="F854" s="34"/>
    </row>
    <row r="855" spans="2:6" ht="15.75" customHeight="1">
      <c r="B855" s="33"/>
      <c r="C855" s="34"/>
      <c r="D855" s="34"/>
      <c r="E855" s="33"/>
      <c r="F855" s="34"/>
    </row>
    <row r="856" spans="2:6" ht="15.75" customHeight="1">
      <c r="B856" s="33"/>
      <c r="C856" s="34"/>
      <c r="D856" s="34"/>
      <c r="E856" s="33"/>
      <c r="F856" s="34"/>
    </row>
    <row r="857" spans="2:6" ht="15.75" customHeight="1">
      <c r="B857" s="33"/>
      <c r="C857" s="34"/>
      <c r="D857" s="34"/>
      <c r="E857" s="33"/>
      <c r="F857" s="34"/>
    </row>
    <row r="858" spans="2:6" ht="15.75" customHeight="1">
      <c r="B858" s="33"/>
      <c r="C858" s="34"/>
      <c r="D858" s="34"/>
      <c r="E858" s="33"/>
      <c r="F858" s="34"/>
    </row>
    <row r="859" spans="2:6" ht="15.75" customHeight="1">
      <c r="B859" s="33"/>
      <c r="C859" s="34"/>
      <c r="D859" s="34"/>
      <c r="E859" s="33"/>
      <c r="F859" s="34"/>
    </row>
    <row r="860" spans="2:6" ht="15.75" customHeight="1">
      <c r="B860" s="33"/>
      <c r="C860" s="34"/>
      <c r="D860" s="34"/>
      <c r="E860" s="33"/>
      <c r="F860" s="34"/>
    </row>
    <row r="861" spans="2:6" ht="15.75" customHeight="1">
      <c r="B861" s="33"/>
      <c r="C861" s="34"/>
      <c r="D861" s="34"/>
      <c r="E861" s="33"/>
      <c r="F861" s="34"/>
    </row>
    <row r="862" spans="2:6" ht="15.75" customHeight="1">
      <c r="B862" s="33"/>
      <c r="C862" s="34"/>
      <c r="D862" s="34"/>
      <c r="E862" s="33"/>
      <c r="F862" s="34"/>
    </row>
    <row r="863" spans="2:6" ht="15.75" customHeight="1">
      <c r="B863" s="33"/>
      <c r="C863" s="34"/>
      <c r="D863" s="34"/>
      <c r="E863" s="33"/>
      <c r="F863" s="34"/>
    </row>
    <row r="864" spans="2:6" ht="15.75" customHeight="1">
      <c r="B864" s="33"/>
      <c r="C864" s="34"/>
      <c r="D864" s="34"/>
      <c r="E864" s="33"/>
      <c r="F864" s="34"/>
    </row>
    <row r="865" spans="2:6" ht="15.75" customHeight="1">
      <c r="B865" s="33"/>
      <c r="C865" s="34"/>
      <c r="D865" s="34"/>
      <c r="E865" s="33"/>
      <c r="F865" s="34"/>
    </row>
    <row r="866" spans="2:6" ht="15.75" customHeight="1">
      <c r="B866" s="33"/>
      <c r="C866" s="34"/>
      <c r="D866" s="34"/>
      <c r="E866" s="33"/>
      <c r="F866" s="34"/>
    </row>
    <row r="867" spans="2:6" ht="15.75" customHeight="1">
      <c r="B867" s="33"/>
      <c r="C867" s="34"/>
      <c r="D867" s="34"/>
      <c r="E867" s="33"/>
      <c r="F867" s="34"/>
    </row>
    <row r="868" spans="2:6" ht="15.75" customHeight="1">
      <c r="B868" s="33"/>
      <c r="C868" s="34"/>
      <c r="D868" s="34"/>
      <c r="E868" s="33"/>
      <c r="F868" s="34"/>
    </row>
    <row r="869" spans="2:6" ht="15.75" customHeight="1">
      <c r="B869" s="33"/>
      <c r="C869" s="34"/>
      <c r="D869" s="34"/>
      <c r="E869" s="33"/>
      <c r="F869" s="34"/>
    </row>
    <row r="870" spans="2:6" ht="15.75" customHeight="1">
      <c r="B870" s="33"/>
      <c r="C870" s="34"/>
      <c r="D870" s="34"/>
      <c r="E870" s="33"/>
      <c r="F870" s="34"/>
    </row>
    <row r="871" spans="2:6" ht="15.75" customHeight="1">
      <c r="B871" s="33"/>
      <c r="C871" s="34"/>
      <c r="D871" s="34"/>
      <c r="E871" s="33"/>
      <c r="F871" s="34"/>
    </row>
    <row r="872" spans="2:6" ht="15.75" customHeight="1">
      <c r="B872" s="33"/>
      <c r="C872" s="34"/>
      <c r="D872" s="34"/>
      <c r="E872" s="33"/>
      <c r="F872" s="34"/>
    </row>
    <row r="873" spans="2:6" ht="15.75" customHeight="1">
      <c r="B873" s="33"/>
      <c r="C873" s="34"/>
      <c r="D873" s="34"/>
      <c r="E873" s="33"/>
      <c r="F873" s="34"/>
    </row>
    <row r="874" spans="2:6" ht="15.75" customHeight="1">
      <c r="B874" s="33"/>
      <c r="C874" s="34"/>
      <c r="D874" s="34"/>
      <c r="E874" s="33"/>
      <c r="F874" s="34"/>
    </row>
    <row r="875" spans="2:6" ht="15.75" customHeight="1">
      <c r="B875" s="33"/>
      <c r="C875" s="34"/>
      <c r="D875" s="34"/>
      <c r="E875" s="33"/>
      <c r="F875" s="34"/>
    </row>
    <row r="876" spans="2:6" ht="15.75" customHeight="1">
      <c r="B876" s="33"/>
      <c r="C876" s="34"/>
      <c r="D876" s="34"/>
      <c r="E876" s="33"/>
      <c r="F876" s="34"/>
    </row>
    <row r="877" spans="2:6" ht="15.75" customHeight="1">
      <c r="B877" s="33"/>
      <c r="C877" s="34"/>
      <c r="D877" s="34"/>
      <c r="E877" s="33"/>
      <c r="F877" s="34"/>
    </row>
    <row r="878" spans="2:6" ht="15.75" customHeight="1">
      <c r="B878" s="33"/>
      <c r="C878" s="34"/>
      <c r="D878" s="34"/>
      <c r="E878" s="33"/>
      <c r="F878" s="34"/>
    </row>
    <row r="879" spans="2:6" ht="15.75" customHeight="1">
      <c r="B879" s="33"/>
      <c r="C879" s="34"/>
      <c r="D879" s="34"/>
      <c r="E879" s="33"/>
      <c r="F879" s="34"/>
    </row>
    <row r="880" spans="2:6" ht="15.75" customHeight="1">
      <c r="B880" s="33"/>
      <c r="C880" s="34"/>
      <c r="D880" s="34"/>
      <c r="E880" s="33"/>
      <c r="F880" s="34"/>
    </row>
    <row r="881" spans="2:6" ht="15.75" customHeight="1">
      <c r="B881" s="33"/>
      <c r="C881" s="34"/>
      <c r="D881" s="34"/>
      <c r="E881" s="33"/>
      <c r="F881" s="34"/>
    </row>
    <row r="882" spans="2:6" ht="15.75" customHeight="1">
      <c r="B882" s="33"/>
      <c r="C882" s="34"/>
      <c r="D882" s="34"/>
      <c r="E882" s="33"/>
      <c r="F882" s="34"/>
    </row>
    <row r="883" spans="2:6" ht="15.75" customHeight="1">
      <c r="B883" s="33"/>
      <c r="C883" s="34"/>
      <c r="D883" s="34"/>
      <c r="E883" s="33"/>
      <c r="F883" s="34"/>
    </row>
    <row r="884" spans="2:6" ht="15.75" customHeight="1">
      <c r="B884" s="33"/>
      <c r="C884" s="34"/>
      <c r="D884" s="34"/>
      <c r="E884" s="33"/>
      <c r="F884" s="34"/>
    </row>
    <row r="885" spans="2:6" ht="15.75" customHeight="1">
      <c r="B885" s="33"/>
      <c r="C885" s="34"/>
      <c r="D885" s="34"/>
      <c r="E885" s="33"/>
      <c r="F885" s="34"/>
    </row>
    <row r="886" spans="2:6" ht="15.75" customHeight="1">
      <c r="B886" s="33"/>
      <c r="C886" s="34"/>
      <c r="D886" s="34"/>
      <c r="E886" s="33"/>
      <c r="F886" s="34"/>
    </row>
    <row r="887" spans="2:6" ht="15.75" customHeight="1">
      <c r="B887" s="33"/>
      <c r="C887" s="34"/>
      <c r="D887" s="34"/>
      <c r="E887" s="33"/>
      <c r="F887" s="34"/>
    </row>
    <row r="888" spans="2:6" ht="15.75" customHeight="1">
      <c r="B888" s="33"/>
      <c r="C888" s="34"/>
      <c r="D888" s="34"/>
      <c r="E888" s="33"/>
      <c r="F888" s="34"/>
    </row>
    <row r="889" spans="2:6" ht="15.75" customHeight="1">
      <c r="B889" s="33"/>
      <c r="C889" s="34"/>
      <c r="D889" s="34"/>
      <c r="E889" s="33"/>
      <c r="F889" s="34"/>
    </row>
    <row r="890" spans="2:6" ht="15.75" customHeight="1">
      <c r="B890" s="33"/>
      <c r="C890" s="34"/>
      <c r="D890" s="34"/>
      <c r="E890" s="33"/>
      <c r="F890" s="34"/>
    </row>
    <row r="891" spans="2:6" ht="15.75" customHeight="1">
      <c r="B891" s="33"/>
      <c r="C891" s="34"/>
      <c r="D891" s="34"/>
      <c r="E891" s="33"/>
      <c r="F891" s="34"/>
    </row>
    <row r="892" spans="2:6" ht="15.75" customHeight="1">
      <c r="B892" s="33"/>
      <c r="C892" s="34"/>
      <c r="D892" s="34"/>
      <c r="E892" s="33"/>
      <c r="F892" s="34"/>
    </row>
    <row r="893" spans="2:6" ht="15.75" customHeight="1">
      <c r="B893" s="33"/>
      <c r="C893" s="34"/>
      <c r="D893" s="34"/>
      <c r="E893" s="33"/>
      <c r="F893" s="34"/>
    </row>
    <row r="894" spans="2:6" ht="15.75" customHeight="1">
      <c r="B894" s="33"/>
      <c r="C894" s="34"/>
      <c r="D894" s="34"/>
      <c r="E894" s="33"/>
      <c r="F894" s="34"/>
    </row>
    <row r="895" spans="2:6" ht="15.75" customHeight="1">
      <c r="B895" s="33"/>
      <c r="C895" s="34"/>
      <c r="D895" s="34"/>
      <c r="E895" s="33"/>
      <c r="F895" s="34"/>
    </row>
    <row r="896" spans="2:6" ht="15.75" customHeight="1">
      <c r="B896" s="33"/>
      <c r="C896" s="34"/>
      <c r="D896" s="34"/>
      <c r="E896" s="33"/>
      <c r="F896" s="34"/>
    </row>
    <row r="897" spans="2:6" ht="15.75" customHeight="1">
      <c r="B897" s="33"/>
      <c r="C897" s="34"/>
      <c r="D897" s="34"/>
      <c r="E897" s="33"/>
      <c r="F897" s="34"/>
    </row>
    <row r="898" spans="2:6" ht="15.75" customHeight="1">
      <c r="B898" s="33"/>
      <c r="C898" s="34"/>
      <c r="D898" s="34"/>
      <c r="E898" s="33"/>
      <c r="F898" s="34"/>
    </row>
    <row r="899" spans="2:6" ht="15.75" customHeight="1">
      <c r="B899" s="33"/>
      <c r="C899" s="34"/>
      <c r="D899" s="34"/>
      <c r="E899" s="33"/>
      <c r="F899" s="34"/>
    </row>
    <row r="900" spans="2:6" ht="15.75" customHeight="1">
      <c r="B900" s="33"/>
      <c r="C900" s="34"/>
      <c r="D900" s="34"/>
      <c r="E900" s="33"/>
      <c r="F900" s="34"/>
    </row>
    <row r="901" spans="2:6" ht="15.75" customHeight="1">
      <c r="B901" s="33"/>
      <c r="C901" s="34"/>
      <c r="D901" s="34"/>
      <c r="E901" s="33"/>
      <c r="F901" s="34"/>
    </row>
    <row r="902" spans="2:6" ht="15.75" customHeight="1">
      <c r="B902" s="33"/>
      <c r="C902" s="34"/>
      <c r="D902" s="34"/>
      <c r="E902" s="33"/>
      <c r="F902" s="34"/>
    </row>
    <row r="903" spans="2:6" ht="15.75" customHeight="1">
      <c r="B903" s="33"/>
      <c r="C903" s="34"/>
      <c r="D903" s="34"/>
      <c r="E903" s="33"/>
      <c r="F903" s="34"/>
    </row>
    <row r="904" spans="2:6" ht="15.75" customHeight="1">
      <c r="B904" s="33"/>
      <c r="C904" s="34"/>
      <c r="D904" s="34"/>
      <c r="E904" s="33"/>
      <c r="F904" s="34"/>
    </row>
    <row r="905" spans="2:6" ht="15.75" customHeight="1">
      <c r="B905" s="33"/>
      <c r="C905" s="34"/>
      <c r="D905" s="34"/>
      <c r="E905" s="33"/>
      <c r="F905" s="34"/>
    </row>
    <row r="906" spans="2:6" ht="15.75" customHeight="1">
      <c r="B906" s="33"/>
      <c r="C906" s="34"/>
      <c r="D906" s="34"/>
      <c r="E906" s="33"/>
      <c r="F906" s="34"/>
    </row>
    <row r="907" spans="2:6" ht="15.75" customHeight="1">
      <c r="B907" s="33"/>
      <c r="C907" s="34"/>
      <c r="D907" s="34"/>
      <c r="E907" s="33"/>
      <c r="F907" s="34"/>
    </row>
    <row r="908" spans="2:6" ht="15.75" customHeight="1">
      <c r="B908" s="33"/>
      <c r="C908" s="34"/>
      <c r="D908" s="34"/>
      <c r="E908" s="33"/>
      <c r="F908" s="34"/>
    </row>
    <row r="909" spans="2:6" ht="15.75" customHeight="1">
      <c r="B909" s="33"/>
      <c r="C909" s="34"/>
      <c r="D909" s="34"/>
      <c r="E909" s="33"/>
      <c r="F909" s="34"/>
    </row>
    <row r="910" spans="2:6" ht="15.75" customHeight="1">
      <c r="B910" s="33"/>
      <c r="C910" s="34"/>
      <c r="D910" s="34"/>
      <c r="E910" s="33"/>
      <c r="F910" s="34"/>
    </row>
    <row r="911" spans="2:6" ht="15.75" customHeight="1">
      <c r="B911" s="33"/>
      <c r="C911" s="34"/>
      <c r="D911" s="34"/>
      <c r="E911" s="33"/>
      <c r="F911" s="34"/>
    </row>
    <row r="912" spans="2:6" ht="15.75" customHeight="1">
      <c r="B912" s="33"/>
      <c r="C912" s="34"/>
      <c r="D912" s="34"/>
      <c r="E912" s="33"/>
      <c r="F912" s="34"/>
    </row>
    <row r="913" spans="2:6" ht="15.75" customHeight="1">
      <c r="B913" s="33"/>
      <c r="C913" s="34"/>
      <c r="D913" s="34"/>
      <c r="E913" s="33"/>
      <c r="F913" s="34"/>
    </row>
    <row r="914" spans="2:6" ht="15.75" customHeight="1">
      <c r="B914" s="33"/>
      <c r="C914" s="34"/>
      <c r="D914" s="34"/>
      <c r="E914" s="33"/>
      <c r="F914" s="34"/>
    </row>
    <row r="915" spans="2:6" ht="15.75" customHeight="1">
      <c r="B915" s="33"/>
      <c r="C915" s="34"/>
      <c r="D915" s="34"/>
      <c r="E915" s="33"/>
      <c r="F915" s="34"/>
    </row>
    <row r="916" spans="2:6" ht="15.75" customHeight="1">
      <c r="B916" s="33"/>
      <c r="C916" s="34"/>
      <c r="D916" s="34"/>
      <c r="E916" s="33"/>
      <c r="F916" s="34"/>
    </row>
    <row r="917" spans="2:6" ht="15.75" customHeight="1">
      <c r="B917" s="33"/>
      <c r="C917" s="34"/>
      <c r="D917" s="34"/>
      <c r="E917" s="33"/>
      <c r="F917" s="34"/>
    </row>
    <row r="918" spans="2:6" ht="15.75" customHeight="1">
      <c r="B918" s="33"/>
      <c r="C918" s="34"/>
      <c r="D918" s="34"/>
      <c r="E918" s="33"/>
      <c r="F918" s="34"/>
    </row>
    <row r="919" spans="2:6" ht="15.75" customHeight="1">
      <c r="B919" s="33"/>
      <c r="C919" s="34"/>
      <c r="D919" s="34"/>
      <c r="E919" s="33"/>
      <c r="F919" s="34"/>
    </row>
    <row r="920" spans="2:6" ht="15.75" customHeight="1">
      <c r="B920" s="33"/>
      <c r="C920" s="34"/>
      <c r="D920" s="34"/>
      <c r="E920" s="33"/>
      <c r="F920" s="34"/>
    </row>
    <row r="921" spans="2:6" ht="15.75" customHeight="1">
      <c r="B921" s="33"/>
      <c r="C921" s="34"/>
      <c r="D921" s="34"/>
      <c r="E921" s="33"/>
      <c r="F921" s="34"/>
    </row>
    <row r="922" spans="2:6" ht="15.75" customHeight="1">
      <c r="B922" s="33"/>
      <c r="C922" s="34"/>
      <c r="D922" s="34"/>
      <c r="E922" s="33"/>
      <c r="F922" s="34"/>
    </row>
    <row r="923" spans="2:6" ht="15.75" customHeight="1">
      <c r="B923" s="33"/>
      <c r="C923" s="34"/>
      <c r="D923" s="34"/>
      <c r="E923" s="33"/>
      <c r="F923" s="34"/>
    </row>
    <row r="924" spans="2:6" ht="15.75" customHeight="1">
      <c r="B924" s="33"/>
      <c r="C924" s="34"/>
      <c r="D924" s="34"/>
      <c r="E924" s="33"/>
      <c r="F924" s="34"/>
    </row>
    <row r="925" spans="2:6" ht="15.75" customHeight="1">
      <c r="B925" s="33"/>
      <c r="C925" s="34"/>
      <c r="D925" s="34"/>
      <c r="E925" s="33"/>
      <c r="F925" s="34"/>
    </row>
    <row r="926" spans="2:6" ht="15.75" customHeight="1">
      <c r="B926" s="33"/>
      <c r="C926" s="34"/>
      <c r="D926" s="34"/>
      <c r="E926" s="33"/>
      <c r="F926" s="34"/>
    </row>
    <row r="927" spans="2:6" ht="15.75" customHeight="1">
      <c r="B927" s="33"/>
      <c r="C927" s="34"/>
      <c r="D927" s="34"/>
      <c r="E927" s="33"/>
      <c r="F927" s="34"/>
    </row>
    <row r="928" spans="2:6" ht="15.75" customHeight="1">
      <c r="B928" s="33"/>
      <c r="C928" s="34"/>
      <c r="D928" s="34"/>
      <c r="E928" s="33"/>
      <c r="F928" s="34"/>
    </row>
    <row r="929" spans="2:6" ht="15.75" customHeight="1">
      <c r="B929" s="33"/>
      <c r="C929" s="34"/>
      <c r="D929" s="34"/>
      <c r="E929" s="33"/>
      <c r="F929" s="34"/>
    </row>
    <row r="930" spans="2:6" ht="15.75" customHeight="1">
      <c r="B930" s="33"/>
      <c r="C930" s="34"/>
      <c r="D930" s="34"/>
      <c r="E930" s="33"/>
      <c r="F930" s="34"/>
    </row>
    <row r="931" spans="2:6" ht="15.75" customHeight="1">
      <c r="B931" s="33"/>
      <c r="C931" s="34"/>
      <c r="D931" s="34"/>
      <c r="E931" s="33"/>
      <c r="F931" s="34"/>
    </row>
    <row r="932" spans="2:6" ht="15.75" customHeight="1">
      <c r="B932" s="33"/>
      <c r="C932" s="34"/>
      <c r="D932" s="34"/>
      <c r="E932" s="33"/>
      <c r="F932" s="34"/>
    </row>
    <row r="933" spans="2:6" ht="15.75" customHeight="1">
      <c r="B933" s="33"/>
      <c r="C933" s="34"/>
      <c r="D933" s="34"/>
      <c r="E933" s="33"/>
      <c r="F933" s="34"/>
    </row>
    <row r="934" spans="2:6" ht="15.75" customHeight="1">
      <c r="B934" s="33"/>
      <c r="C934" s="34"/>
      <c r="D934" s="34"/>
      <c r="E934" s="33"/>
      <c r="F934" s="34"/>
    </row>
    <row r="935" spans="2:6" ht="15.75" customHeight="1">
      <c r="B935" s="33"/>
      <c r="C935" s="34"/>
      <c r="D935" s="34"/>
      <c r="E935" s="33"/>
      <c r="F935" s="34"/>
    </row>
    <row r="936" spans="2:6" ht="15.75" customHeight="1">
      <c r="B936" s="33"/>
      <c r="C936" s="34"/>
      <c r="D936" s="34"/>
      <c r="E936" s="33"/>
      <c r="F936" s="34"/>
    </row>
    <row r="937" spans="2:6" ht="15.75" customHeight="1">
      <c r="B937" s="33"/>
      <c r="C937" s="34"/>
      <c r="D937" s="34"/>
      <c r="E937" s="33"/>
      <c r="F937" s="34"/>
    </row>
    <row r="938" spans="2:6" ht="15.75" customHeight="1">
      <c r="B938" s="33"/>
      <c r="C938" s="34"/>
      <c r="D938" s="34"/>
      <c r="E938" s="33"/>
      <c r="F938" s="34"/>
    </row>
    <row r="939" spans="2:6" ht="15.75" customHeight="1">
      <c r="B939" s="33"/>
      <c r="C939" s="34"/>
      <c r="D939" s="34"/>
      <c r="E939" s="33"/>
      <c r="F939" s="34"/>
    </row>
    <row r="940" spans="2:6" ht="15.75" customHeight="1">
      <c r="B940" s="33"/>
      <c r="C940" s="34"/>
      <c r="D940" s="34"/>
      <c r="E940" s="33"/>
      <c r="F940" s="34"/>
    </row>
    <row r="941" spans="2:6" ht="15.75" customHeight="1">
      <c r="B941" s="33"/>
      <c r="C941" s="34"/>
      <c r="D941" s="34"/>
      <c r="E941" s="33"/>
      <c r="F941" s="34"/>
    </row>
    <row r="942" spans="2:6" ht="15.75" customHeight="1">
      <c r="B942" s="33"/>
      <c r="C942" s="34"/>
      <c r="D942" s="34"/>
      <c r="E942" s="33"/>
      <c r="F942" s="34"/>
    </row>
    <row r="943" spans="2:6" ht="15.75" customHeight="1">
      <c r="B943" s="33"/>
      <c r="C943" s="34"/>
      <c r="D943" s="34"/>
      <c r="E943" s="33"/>
      <c r="F943" s="34"/>
    </row>
    <row r="944" spans="2:6" ht="15.75" customHeight="1">
      <c r="B944" s="33"/>
      <c r="C944" s="34"/>
      <c r="D944" s="34"/>
      <c r="E944" s="33"/>
      <c r="F944" s="34"/>
    </row>
    <row r="945" spans="2:6" ht="15.75" customHeight="1">
      <c r="B945" s="33"/>
      <c r="C945" s="34"/>
      <c r="D945" s="34"/>
      <c r="E945" s="33"/>
      <c r="F945" s="34"/>
    </row>
    <row r="946" spans="2:6" ht="15.75" customHeight="1">
      <c r="B946" s="33"/>
      <c r="C946" s="34"/>
      <c r="D946" s="34"/>
      <c r="E946" s="33"/>
      <c r="F946" s="34"/>
    </row>
    <row r="947" spans="2:6" ht="15.75" customHeight="1">
      <c r="B947" s="33"/>
      <c r="C947" s="34"/>
      <c r="D947" s="34"/>
      <c r="E947" s="33"/>
      <c r="F947" s="34"/>
    </row>
    <row r="948" spans="2:6" ht="15.75" customHeight="1">
      <c r="B948" s="33"/>
      <c r="C948" s="34"/>
      <c r="D948" s="34"/>
      <c r="E948" s="33"/>
      <c r="F948" s="34"/>
    </row>
    <row r="949" spans="2:6" ht="15.75" customHeight="1">
      <c r="B949" s="33"/>
      <c r="C949" s="34"/>
      <c r="D949" s="34"/>
      <c r="E949" s="33"/>
      <c r="F949" s="34"/>
    </row>
    <row r="950" spans="2:6" ht="15.75" customHeight="1">
      <c r="B950" s="33"/>
      <c r="C950" s="34"/>
      <c r="D950" s="34"/>
      <c r="E950" s="33"/>
      <c r="F950" s="34"/>
    </row>
    <row r="951" spans="2:6" ht="15.75" customHeight="1">
      <c r="B951" s="33"/>
      <c r="C951" s="34"/>
      <c r="D951" s="34"/>
      <c r="E951" s="33"/>
      <c r="F951" s="34"/>
    </row>
    <row r="952" spans="2:6" ht="15.75" customHeight="1">
      <c r="B952" s="33"/>
      <c r="C952" s="34"/>
      <c r="D952" s="34"/>
      <c r="E952" s="33"/>
      <c r="F952" s="34"/>
    </row>
    <row r="953" spans="2:6" ht="15.75" customHeight="1">
      <c r="B953" s="33"/>
      <c r="C953" s="34"/>
      <c r="D953" s="34"/>
      <c r="E953" s="33"/>
      <c r="F953" s="34"/>
    </row>
    <row r="954" spans="2:6" ht="15.75" customHeight="1">
      <c r="B954" s="33"/>
      <c r="C954" s="34"/>
      <c r="D954" s="34"/>
      <c r="E954" s="33"/>
      <c r="F954" s="34"/>
    </row>
    <row r="955" spans="2:6" ht="15.75" customHeight="1">
      <c r="B955" s="33"/>
      <c r="C955" s="34"/>
      <c r="D955" s="34"/>
      <c r="E955" s="33"/>
      <c r="F955" s="34"/>
    </row>
    <row r="956" spans="2:6" ht="15.75" customHeight="1">
      <c r="B956" s="33"/>
      <c r="C956" s="34"/>
      <c r="D956" s="34"/>
      <c r="E956" s="33"/>
      <c r="F956" s="34"/>
    </row>
    <row r="957" spans="2:6" ht="15.75" customHeight="1">
      <c r="B957" s="33"/>
      <c r="C957" s="34"/>
      <c r="D957" s="34"/>
      <c r="E957" s="33"/>
      <c r="F957" s="34"/>
    </row>
    <row r="958" spans="2:6" ht="15.75" customHeight="1">
      <c r="B958" s="33"/>
      <c r="C958" s="34"/>
      <c r="D958" s="34"/>
      <c r="E958" s="33"/>
      <c r="F958" s="34"/>
    </row>
    <row r="959" spans="2:6" ht="15.75" customHeight="1">
      <c r="B959" s="33"/>
      <c r="C959" s="34"/>
      <c r="D959" s="34"/>
      <c r="E959" s="33"/>
      <c r="F959" s="34"/>
    </row>
    <row r="960" spans="2:6" ht="15.75" customHeight="1">
      <c r="B960" s="33"/>
      <c r="C960" s="34"/>
      <c r="D960" s="34"/>
      <c r="E960" s="33"/>
      <c r="F960" s="34"/>
    </row>
    <row r="961" spans="2:6" ht="15.75" customHeight="1">
      <c r="B961" s="33"/>
      <c r="C961" s="34"/>
      <c r="D961" s="34"/>
      <c r="E961" s="33"/>
      <c r="F961" s="34"/>
    </row>
    <row r="962" spans="2:6" ht="15.75" customHeight="1">
      <c r="B962" s="33"/>
      <c r="C962" s="34"/>
      <c r="D962" s="34"/>
      <c r="E962" s="33"/>
      <c r="F962" s="34"/>
    </row>
    <row r="963" spans="2:6" ht="15.75" customHeight="1">
      <c r="B963" s="33"/>
      <c r="C963" s="34"/>
      <c r="D963" s="34"/>
      <c r="E963" s="33"/>
      <c r="F963" s="34"/>
    </row>
    <row r="964" spans="2:6" ht="15.75" customHeight="1">
      <c r="B964" s="33"/>
      <c r="C964" s="34"/>
      <c r="D964" s="34"/>
      <c r="E964" s="33"/>
      <c r="F964" s="34"/>
    </row>
    <row r="965" spans="2:6" ht="15.75" customHeight="1">
      <c r="B965" s="33"/>
      <c r="C965" s="34"/>
      <c r="D965" s="34"/>
      <c r="E965" s="33"/>
      <c r="F965" s="34"/>
    </row>
    <row r="966" spans="2:6" ht="15.75" customHeight="1">
      <c r="B966" s="33"/>
      <c r="C966" s="34"/>
      <c r="D966" s="34"/>
      <c r="E966" s="33"/>
      <c r="F966" s="34"/>
    </row>
    <row r="967" spans="2:6" ht="15.75" customHeight="1">
      <c r="B967" s="33"/>
      <c r="C967" s="34"/>
      <c r="D967" s="34"/>
      <c r="E967" s="33"/>
      <c r="F967" s="34"/>
    </row>
    <row r="968" spans="2:6" ht="15.75" customHeight="1">
      <c r="B968" s="33"/>
      <c r="C968" s="34"/>
      <c r="D968" s="34"/>
      <c r="E968" s="33"/>
      <c r="F968" s="34"/>
    </row>
    <row r="969" spans="2:6" ht="15.75" customHeight="1">
      <c r="B969" s="33"/>
      <c r="C969" s="34"/>
      <c r="D969" s="34"/>
      <c r="E969" s="33"/>
      <c r="F969" s="34"/>
    </row>
    <row r="970" spans="2:6" ht="15.75" customHeight="1">
      <c r="B970" s="33"/>
      <c r="C970" s="34"/>
      <c r="D970" s="34"/>
      <c r="E970" s="33"/>
      <c r="F970" s="34"/>
    </row>
    <row r="971" spans="2:6" ht="15.75" customHeight="1">
      <c r="B971" s="33"/>
      <c r="C971" s="34"/>
      <c r="D971" s="34"/>
      <c r="E971" s="33"/>
      <c r="F971" s="34"/>
    </row>
    <row r="972" spans="2:6" ht="15.75" customHeight="1">
      <c r="B972" s="33"/>
      <c r="C972" s="34"/>
      <c r="D972" s="34"/>
      <c r="E972" s="33"/>
      <c r="F972" s="34"/>
    </row>
    <row r="973" spans="2:6" ht="15.75" customHeight="1">
      <c r="B973" s="33"/>
      <c r="C973" s="34"/>
      <c r="D973" s="34"/>
      <c r="E973" s="33"/>
      <c r="F973" s="34"/>
    </row>
    <row r="974" spans="2:6" ht="15.75" customHeight="1">
      <c r="B974" s="33"/>
      <c r="C974" s="34"/>
      <c r="D974" s="34"/>
      <c r="E974" s="33"/>
      <c r="F974" s="34"/>
    </row>
    <row r="975" spans="2:6" ht="15.75" customHeight="1">
      <c r="B975" s="33"/>
      <c r="C975" s="34"/>
      <c r="D975" s="34"/>
      <c r="E975" s="33"/>
      <c r="F975" s="34"/>
    </row>
    <row r="976" spans="2:6" ht="15.75" customHeight="1">
      <c r="B976" s="33"/>
      <c r="C976" s="34"/>
      <c r="D976" s="34"/>
      <c r="E976" s="33"/>
      <c r="F976" s="34"/>
    </row>
    <row r="977" spans="2:6" ht="15.75" customHeight="1">
      <c r="B977" s="33"/>
      <c r="C977" s="34"/>
      <c r="D977" s="34"/>
      <c r="E977" s="33"/>
      <c r="F977" s="34"/>
    </row>
    <row r="978" spans="2:6" ht="15.75" customHeight="1">
      <c r="B978" s="33"/>
      <c r="C978" s="34"/>
      <c r="D978" s="34"/>
      <c r="E978" s="33"/>
      <c r="F978" s="34"/>
    </row>
    <row r="979" spans="2:6" ht="15.75" customHeight="1">
      <c r="B979" s="33"/>
      <c r="C979" s="34"/>
      <c r="D979" s="34"/>
      <c r="E979" s="33"/>
      <c r="F979" s="34"/>
    </row>
    <row r="980" spans="2:6" ht="15.75" customHeight="1">
      <c r="B980" s="33"/>
      <c r="C980" s="34"/>
      <c r="D980" s="34"/>
      <c r="E980" s="33"/>
      <c r="F980" s="34"/>
    </row>
    <row r="981" spans="2:6" ht="15.75" customHeight="1">
      <c r="B981" s="33"/>
      <c r="C981" s="34"/>
      <c r="D981" s="34"/>
      <c r="E981" s="33"/>
      <c r="F981" s="34"/>
    </row>
    <row r="982" spans="2:6" ht="15.75" customHeight="1">
      <c r="B982" s="33"/>
      <c r="C982" s="34"/>
      <c r="D982" s="34"/>
      <c r="E982" s="33"/>
      <c r="F982" s="34"/>
    </row>
    <row r="983" spans="2:6" ht="15.75" customHeight="1">
      <c r="B983" s="33"/>
      <c r="C983" s="34"/>
      <c r="D983" s="34"/>
      <c r="E983" s="33"/>
      <c r="F983" s="34"/>
    </row>
    <row r="984" spans="2:6" ht="15.75" customHeight="1">
      <c r="B984" s="33"/>
      <c r="C984" s="34"/>
      <c r="D984" s="34"/>
      <c r="E984" s="33"/>
      <c r="F984" s="34"/>
    </row>
    <row r="985" spans="2:6" ht="15.75" customHeight="1">
      <c r="B985" s="33"/>
      <c r="C985" s="34"/>
      <c r="D985" s="34"/>
      <c r="E985" s="33"/>
      <c r="F985" s="34"/>
    </row>
    <row r="986" spans="2:6" ht="15.75" customHeight="1">
      <c r="B986" s="33"/>
      <c r="C986" s="34"/>
      <c r="D986" s="34"/>
      <c r="E986" s="33"/>
      <c r="F986" s="34"/>
    </row>
    <row r="987" spans="2:6" ht="15.75" customHeight="1">
      <c r="B987" s="33"/>
      <c r="C987" s="34"/>
      <c r="D987" s="34"/>
      <c r="E987" s="33"/>
      <c r="F987" s="34"/>
    </row>
    <row r="988" spans="2:6" ht="15.75" customHeight="1">
      <c r="B988" s="33"/>
      <c r="C988" s="34"/>
      <c r="D988" s="34"/>
      <c r="E988" s="33"/>
      <c r="F988" s="34"/>
    </row>
    <row r="989" spans="2:6" ht="15.75" customHeight="1">
      <c r="B989" s="33"/>
      <c r="C989" s="34"/>
      <c r="D989" s="34"/>
      <c r="E989" s="33"/>
      <c r="F989" s="34"/>
    </row>
    <row r="990" spans="2:6" ht="15.75" customHeight="1">
      <c r="B990" s="33"/>
      <c r="C990" s="34"/>
      <c r="D990" s="34"/>
      <c r="E990" s="33"/>
      <c r="F990" s="34"/>
    </row>
    <row r="991" spans="2:6" ht="15.75" customHeight="1">
      <c r="B991" s="33"/>
      <c r="C991" s="34"/>
      <c r="D991" s="34"/>
      <c r="E991" s="33"/>
      <c r="F991" s="34"/>
    </row>
    <row r="992" spans="2:6" ht="15.75" customHeight="1">
      <c r="B992" s="33"/>
      <c r="C992" s="34"/>
      <c r="D992" s="34"/>
      <c r="E992" s="33"/>
      <c r="F992" s="34"/>
    </row>
    <row r="993" spans="2:6" ht="15.75" customHeight="1">
      <c r="B993" s="33"/>
      <c r="C993" s="34"/>
      <c r="D993" s="34"/>
      <c r="E993" s="33"/>
      <c r="F993" s="34"/>
    </row>
    <row r="994" spans="2:6" ht="15.75" customHeight="1">
      <c r="B994" s="33"/>
      <c r="C994" s="34"/>
      <c r="D994" s="34"/>
      <c r="E994" s="33"/>
      <c r="F994" s="34"/>
    </row>
    <row r="995" spans="2:6" ht="15.75" customHeight="1">
      <c r="B995" s="33"/>
      <c r="C995" s="34"/>
      <c r="D995" s="34"/>
      <c r="E995" s="33"/>
      <c r="F995" s="34"/>
    </row>
    <row r="996" spans="2:6" ht="15.75" customHeight="1">
      <c r="B996" s="33"/>
      <c r="C996" s="34"/>
      <c r="D996" s="34"/>
      <c r="E996" s="33"/>
      <c r="F996" s="34"/>
    </row>
    <row r="997" spans="2:6" ht="15.75" customHeight="1">
      <c r="B997" s="33"/>
      <c r="C997" s="34"/>
      <c r="D997" s="34"/>
      <c r="E997" s="33"/>
      <c r="F997" s="34"/>
    </row>
    <row r="998" spans="2:6" ht="15.75" customHeight="1">
      <c r="B998" s="33"/>
      <c r="C998" s="34"/>
      <c r="D998" s="34"/>
      <c r="E998" s="33"/>
      <c r="F998" s="34"/>
    </row>
  </sheetData>
  <autoFilter ref="A4:J136" xr:uid="{00000000-0009-0000-0000-000000000000}"/>
  <mergeCells count="4">
    <mergeCell ref="A7:F7"/>
    <mergeCell ref="A12:F12"/>
    <mergeCell ref="A20:I20"/>
    <mergeCell ref="A92:I9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0"/>
  <sheetViews>
    <sheetView zoomScaleNormal="100" workbookViewId="0">
      <selection activeCell="I185" sqref="I185"/>
    </sheetView>
  </sheetViews>
  <sheetFormatPr defaultColWidth="11.21875" defaultRowHeight="15" customHeight="1"/>
  <cols>
    <col min="1" max="1" width="36" customWidth="1"/>
    <col min="2" max="2" width="13.6640625" customWidth="1"/>
    <col min="3" max="4" width="9.44140625" customWidth="1"/>
    <col min="5" max="5" width="10.6640625" customWidth="1"/>
    <col min="6" max="6" width="8.44140625" customWidth="1"/>
    <col min="7" max="8" width="12.109375" customWidth="1"/>
    <col min="9" max="9" width="15" customWidth="1"/>
    <col min="10" max="24" width="11" customWidth="1"/>
  </cols>
  <sheetData>
    <row r="1" spans="1:24" ht="15.75" customHeight="1">
      <c r="A1" s="1" t="s">
        <v>479</v>
      </c>
      <c r="B1" s="35" t="s">
        <v>1</v>
      </c>
      <c r="C1" s="4"/>
      <c r="D1" s="14"/>
      <c r="E1" s="4"/>
      <c r="F1" s="4"/>
      <c r="G1" s="4"/>
      <c r="H1" s="9"/>
    </row>
    <row r="2" spans="1:24" ht="15.75" customHeight="1">
      <c r="A2" s="7" t="s">
        <v>2</v>
      </c>
      <c r="B2" s="36" t="s">
        <v>3</v>
      </c>
      <c r="C2" s="9"/>
      <c r="D2" s="14"/>
      <c r="E2" s="9"/>
      <c r="F2" s="9"/>
      <c r="G2" s="9"/>
      <c r="H2" s="9"/>
    </row>
    <row r="3" spans="1:24" ht="15.75" customHeight="1">
      <c r="A3" s="7" t="s">
        <v>4</v>
      </c>
      <c r="B3" s="37" t="s">
        <v>5</v>
      </c>
      <c r="C3" s="9"/>
      <c r="D3" s="9"/>
      <c r="E3" s="9"/>
      <c r="F3" s="9"/>
      <c r="G3" s="9"/>
      <c r="H3" s="9"/>
    </row>
    <row r="4" spans="1:24" ht="15.75" customHeight="1">
      <c r="A4" s="16" t="s">
        <v>6</v>
      </c>
      <c r="B4" s="16" t="s">
        <v>7</v>
      </c>
      <c r="C4" s="17" t="s">
        <v>8</v>
      </c>
      <c r="D4" s="18" t="s">
        <v>9</v>
      </c>
      <c r="E4" s="16" t="s">
        <v>10</v>
      </c>
      <c r="F4" s="18" t="s">
        <v>11</v>
      </c>
      <c r="G4" s="16" t="s">
        <v>12</v>
      </c>
      <c r="H4" s="16" t="s">
        <v>13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5.75" customHeight="1">
      <c r="A5" s="47" t="s">
        <v>208</v>
      </c>
      <c r="B5" s="48">
        <v>200614</v>
      </c>
      <c r="C5" s="23">
        <v>107.69</v>
      </c>
      <c r="D5" s="24">
        <f t="shared" ref="D5:D211" si="0">C5*0.85</f>
        <v>91.53649999999999</v>
      </c>
      <c r="E5" s="25">
        <v>1000</v>
      </c>
      <c r="F5" s="26">
        <f t="shared" ref="F5:F74" si="1">D5/E5</f>
        <v>9.1536499999999993E-2</v>
      </c>
      <c r="G5" s="19" t="s">
        <v>209</v>
      </c>
      <c r="H5" s="74"/>
      <c r="I5" s="46"/>
    </row>
    <row r="6" spans="1:24" ht="15.75" customHeight="1">
      <c r="A6" s="47" t="s">
        <v>210</v>
      </c>
      <c r="B6" s="48">
        <v>200616</v>
      </c>
      <c r="C6" s="23">
        <v>107.69</v>
      </c>
      <c r="D6" s="24">
        <f t="shared" si="0"/>
        <v>91.53649999999999</v>
      </c>
      <c r="E6" s="25">
        <v>1000</v>
      </c>
      <c r="F6" s="26">
        <f t="shared" si="1"/>
        <v>9.1536499999999993E-2</v>
      </c>
      <c r="G6" s="19" t="s">
        <v>209</v>
      </c>
      <c r="H6" s="74"/>
      <c r="I6" s="46"/>
    </row>
    <row r="7" spans="1:24" ht="15.75" customHeight="1">
      <c r="A7" s="47" t="s">
        <v>211</v>
      </c>
      <c r="B7" s="48">
        <v>200617</v>
      </c>
      <c r="C7" s="23">
        <v>107.69</v>
      </c>
      <c r="D7" s="24">
        <f t="shared" si="0"/>
        <v>91.53649999999999</v>
      </c>
      <c r="E7" s="25">
        <v>1000</v>
      </c>
      <c r="F7" s="26">
        <f t="shared" si="1"/>
        <v>9.1536499999999993E-2</v>
      </c>
      <c r="G7" s="19" t="s">
        <v>209</v>
      </c>
      <c r="H7" s="74"/>
      <c r="I7" s="46"/>
    </row>
    <row r="8" spans="1:24" ht="15.75" customHeight="1">
      <c r="A8" s="47" t="s">
        <v>212</v>
      </c>
      <c r="B8" s="48">
        <v>200613</v>
      </c>
      <c r="C8" s="23">
        <v>107.69</v>
      </c>
      <c r="D8" s="24">
        <f t="shared" si="0"/>
        <v>91.53649999999999</v>
      </c>
      <c r="E8" s="25">
        <v>1000</v>
      </c>
      <c r="F8" s="26">
        <f t="shared" si="1"/>
        <v>9.1536499999999993E-2</v>
      </c>
      <c r="G8" s="19" t="s">
        <v>209</v>
      </c>
      <c r="H8" s="74"/>
      <c r="I8" s="46"/>
    </row>
    <row r="9" spans="1:24" ht="15.75" customHeight="1">
      <c r="A9" s="47" t="s">
        <v>213</v>
      </c>
      <c r="B9" s="48">
        <v>200620</v>
      </c>
      <c r="C9" s="23">
        <v>107.69</v>
      </c>
      <c r="D9" s="24">
        <f t="shared" si="0"/>
        <v>91.53649999999999</v>
      </c>
      <c r="E9" s="25">
        <v>1000</v>
      </c>
      <c r="F9" s="26">
        <f t="shared" si="1"/>
        <v>9.1536499999999993E-2</v>
      </c>
      <c r="G9" s="19" t="s">
        <v>209</v>
      </c>
      <c r="H9" s="74"/>
      <c r="I9" s="46"/>
    </row>
    <row r="10" spans="1:24" ht="15.75" customHeight="1">
      <c r="A10" s="47" t="s">
        <v>214</v>
      </c>
      <c r="B10" s="48">
        <v>200604</v>
      </c>
      <c r="C10" s="23">
        <v>19.2</v>
      </c>
      <c r="D10" s="24">
        <f t="shared" si="0"/>
        <v>16.32</v>
      </c>
      <c r="E10" s="25">
        <v>12</v>
      </c>
      <c r="F10" s="26">
        <f t="shared" si="1"/>
        <v>1.36</v>
      </c>
      <c r="G10" s="19" t="s">
        <v>215</v>
      </c>
      <c r="H10" s="74"/>
      <c r="I10" s="46"/>
    </row>
    <row r="11" spans="1:24" ht="15.75" customHeight="1">
      <c r="A11" s="47" t="s">
        <v>216</v>
      </c>
      <c r="B11" s="48">
        <v>200605</v>
      </c>
      <c r="C11" s="23">
        <v>19.2</v>
      </c>
      <c r="D11" s="24">
        <f t="shared" si="0"/>
        <v>16.32</v>
      </c>
      <c r="E11" s="25">
        <v>12</v>
      </c>
      <c r="F11" s="26">
        <f t="shared" si="1"/>
        <v>1.36</v>
      </c>
      <c r="G11" s="19" t="s">
        <v>215</v>
      </c>
      <c r="H11" s="74"/>
      <c r="I11" s="46"/>
    </row>
    <row r="12" spans="1:24" ht="15.75" customHeight="1">
      <c r="A12" s="47" t="s">
        <v>217</v>
      </c>
      <c r="B12" s="48">
        <v>200608</v>
      </c>
      <c r="C12" s="23">
        <v>19.2</v>
      </c>
      <c r="D12" s="24">
        <f t="shared" si="0"/>
        <v>16.32</v>
      </c>
      <c r="E12" s="25">
        <v>12</v>
      </c>
      <c r="F12" s="26">
        <f t="shared" si="1"/>
        <v>1.36</v>
      </c>
      <c r="G12" s="19" t="s">
        <v>215</v>
      </c>
      <c r="H12" s="74"/>
      <c r="I12" s="46"/>
    </row>
    <row r="13" spans="1:24" ht="15.75" customHeight="1">
      <c r="A13" s="47" t="s">
        <v>218</v>
      </c>
      <c r="B13" s="48">
        <v>200607</v>
      </c>
      <c r="C13" s="23">
        <v>19.2</v>
      </c>
      <c r="D13" s="24">
        <f t="shared" si="0"/>
        <v>16.32</v>
      </c>
      <c r="E13" s="25">
        <v>12</v>
      </c>
      <c r="F13" s="26">
        <f t="shared" si="1"/>
        <v>1.36</v>
      </c>
      <c r="G13" s="19" t="s">
        <v>215</v>
      </c>
      <c r="H13" s="74"/>
      <c r="I13" s="46"/>
    </row>
    <row r="14" spans="1:24" ht="15.75" customHeight="1">
      <c r="A14" s="47" t="s">
        <v>219</v>
      </c>
      <c r="B14" s="48">
        <v>200603</v>
      </c>
      <c r="C14" s="23">
        <v>19.2</v>
      </c>
      <c r="D14" s="24">
        <f t="shared" si="0"/>
        <v>16.32</v>
      </c>
      <c r="E14" s="25">
        <v>12</v>
      </c>
      <c r="F14" s="26">
        <f t="shared" si="1"/>
        <v>1.36</v>
      </c>
      <c r="G14" s="19" t="s">
        <v>215</v>
      </c>
      <c r="H14" s="74"/>
      <c r="I14" s="46"/>
    </row>
    <row r="15" spans="1:24" ht="15.75" customHeight="1">
      <c r="A15" s="47" t="s">
        <v>220</v>
      </c>
      <c r="B15" s="48">
        <v>200606</v>
      </c>
      <c r="C15" s="23">
        <v>19.2</v>
      </c>
      <c r="D15" s="24">
        <f t="shared" si="0"/>
        <v>16.32</v>
      </c>
      <c r="E15" s="25">
        <v>12</v>
      </c>
      <c r="F15" s="26">
        <f t="shared" si="1"/>
        <v>1.36</v>
      </c>
      <c r="G15" s="19" t="s">
        <v>215</v>
      </c>
      <c r="H15" s="74"/>
      <c r="I15" s="46"/>
    </row>
    <row r="16" spans="1:24" ht="15.75" customHeight="1">
      <c r="A16" s="19" t="s">
        <v>221</v>
      </c>
      <c r="B16" s="39">
        <v>200621</v>
      </c>
      <c r="C16" s="23">
        <v>160.22999999999999</v>
      </c>
      <c r="D16" s="24">
        <f t="shared" si="0"/>
        <v>136.19549999999998</v>
      </c>
      <c r="E16" s="25">
        <v>32</v>
      </c>
      <c r="F16" s="26">
        <f t="shared" si="1"/>
        <v>4.2561093749999994</v>
      </c>
      <c r="G16" s="19" t="s">
        <v>222</v>
      </c>
      <c r="H16" s="74"/>
      <c r="I16" s="34"/>
      <c r="J16" s="34"/>
      <c r="K16" s="33"/>
      <c r="L16" s="34"/>
      <c r="M16" s="32"/>
      <c r="N16" s="40"/>
    </row>
    <row r="17" spans="1:24" ht="15.75" customHeight="1">
      <c r="A17" s="19" t="s">
        <v>223</v>
      </c>
      <c r="B17" s="39">
        <v>200600</v>
      </c>
      <c r="C17" s="41">
        <v>43.08</v>
      </c>
      <c r="D17" s="42">
        <f t="shared" si="0"/>
        <v>36.617999999999995</v>
      </c>
      <c r="E17" s="43">
        <v>15</v>
      </c>
      <c r="F17" s="44">
        <f t="shared" si="1"/>
        <v>2.4411999999999998</v>
      </c>
      <c r="G17" s="19" t="s">
        <v>224</v>
      </c>
      <c r="H17" s="74"/>
      <c r="I17" s="46"/>
    </row>
    <row r="18" spans="1:24" ht="15.75" customHeight="1">
      <c r="A18" s="19" t="s">
        <v>225</v>
      </c>
      <c r="B18" s="39">
        <v>200320</v>
      </c>
      <c r="C18" s="41">
        <v>184.28</v>
      </c>
      <c r="D18" s="42">
        <f t="shared" si="0"/>
        <v>156.63800000000001</v>
      </c>
      <c r="E18" s="43">
        <v>64</v>
      </c>
      <c r="F18" s="44">
        <f t="shared" si="1"/>
        <v>2.4474687500000001</v>
      </c>
      <c r="G18" s="19" t="s">
        <v>41</v>
      </c>
      <c r="H18" s="74"/>
      <c r="I18" s="46"/>
    </row>
    <row r="19" spans="1:24" ht="15.75" customHeight="1">
      <c r="A19" s="19" t="s">
        <v>226</v>
      </c>
      <c r="B19" s="39">
        <v>200331</v>
      </c>
      <c r="C19" s="41">
        <v>23.186450000000001</v>
      </c>
      <c r="D19" s="42">
        <f t="shared" si="0"/>
        <v>19.708482499999999</v>
      </c>
      <c r="E19" s="43">
        <v>42</v>
      </c>
      <c r="F19" s="44">
        <f t="shared" si="1"/>
        <v>0.46924958333333333</v>
      </c>
      <c r="G19" s="19" t="s">
        <v>227</v>
      </c>
      <c r="H19" s="74"/>
    </row>
    <row r="20" spans="1:24" ht="15.75" customHeight="1">
      <c r="A20" s="19" t="s">
        <v>228</v>
      </c>
      <c r="B20" s="39" t="s">
        <v>467</v>
      </c>
      <c r="C20" s="41">
        <v>173.6217</v>
      </c>
      <c r="D20" s="42">
        <f t="shared" si="0"/>
        <v>147.57844499999999</v>
      </c>
      <c r="E20" s="43">
        <v>64</v>
      </c>
      <c r="F20" s="44">
        <f t="shared" si="1"/>
        <v>2.3059132031249998</v>
      </c>
      <c r="G20" s="19" t="s">
        <v>229</v>
      </c>
      <c r="H20" s="74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5.75" customHeight="1">
      <c r="A21" s="19" t="s">
        <v>482</v>
      </c>
      <c r="B21" s="39">
        <v>200317</v>
      </c>
      <c r="C21" s="41">
        <v>49.81</v>
      </c>
      <c r="D21" s="42">
        <f t="shared" si="0"/>
        <v>42.338500000000003</v>
      </c>
      <c r="E21" s="43">
        <v>48</v>
      </c>
      <c r="F21" s="44">
        <f t="shared" si="1"/>
        <v>0.8820520833333334</v>
      </c>
      <c r="G21" s="19" t="s">
        <v>230</v>
      </c>
      <c r="H21" s="74"/>
      <c r="I21" s="46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5.75" customHeight="1">
      <c r="A22" s="19" t="s">
        <v>231</v>
      </c>
      <c r="B22" s="39">
        <v>200352</v>
      </c>
      <c r="C22" s="41">
        <v>51.08</v>
      </c>
      <c r="D22" s="42">
        <f t="shared" si="0"/>
        <v>43.417999999999999</v>
      </c>
      <c r="E22" s="43">
        <v>8</v>
      </c>
      <c r="F22" s="44">
        <f t="shared" si="1"/>
        <v>5.4272499999999999</v>
      </c>
      <c r="G22" s="19" t="s">
        <v>232</v>
      </c>
      <c r="H22" s="74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15.75" customHeight="1">
      <c r="A23" s="19" t="s">
        <v>233</v>
      </c>
      <c r="B23" s="39">
        <v>200353</v>
      </c>
      <c r="C23" s="41">
        <v>180.77</v>
      </c>
      <c r="D23" s="42">
        <f t="shared" si="0"/>
        <v>153.65450000000001</v>
      </c>
      <c r="E23" s="43">
        <v>1000</v>
      </c>
      <c r="F23" s="44">
        <f t="shared" si="1"/>
        <v>0.1536545</v>
      </c>
      <c r="G23" s="19" t="s">
        <v>234</v>
      </c>
      <c r="H23" s="74"/>
      <c r="I23" s="46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15.75" customHeight="1">
      <c r="A24" s="19" t="s">
        <v>235</v>
      </c>
      <c r="B24" s="39">
        <v>200411</v>
      </c>
      <c r="C24" s="41">
        <v>106.82909999999998</v>
      </c>
      <c r="D24" s="42">
        <f t="shared" si="0"/>
        <v>90.80473499999998</v>
      </c>
      <c r="E24" s="43">
        <v>32</v>
      </c>
      <c r="F24" s="44">
        <f t="shared" si="1"/>
        <v>2.8376479687499994</v>
      </c>
      <c r="G24" s="19" t="s">
        <v>41</v>
      </c>
      <c r="H24" s="74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5.75" customHeight="1">
      <c r="A25" s="19" t="s">
        <v>476</v>
      </c>
      <c r="B25" s="62">
        <v>200340</v>
      </c>
      <c r="C25" s="41">
        <v>57.34</v>
      </c>
      <c r="D25" s="42">
        <f t="shared" si="0"/>
        <v>48.739000000000004</v>
      </c>
      <c r="E25" s="43">
        <v>96</v>
      </c>
      <c r="F25" s="44">
        <f t="shared" si="1"/>
        <v>0.50769791666666675</v>
      </c>
      <c r="G25" s="19" t="s">
        <v>477</v>
      </c>
      <c r="H25" s="74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5.75" customHeight="1">
      <c r="A26" s="19" t="s">
        <v>483</v>
      </c>
      <c r="B26" s="62" t="s">
        <v>205</v>
      </c>
      <c r="C26" s="41">
        <v>43.92</v>
      </c>
      <c r="D26" s="42">
        <f t="shared" si="0"/>
        <v>37.332000000000001</v>
      </c>
      <c r="E26" s="43">
        <v>72</v>
      </c>
      <c r="F26" s="44">
        <f t="shared" si="1"/>
        <v>0.51849999999999996</v>
      </c>
      <c r="G26" s="19" t="s">
        <v>477</v>
      </c>
      <c r="H26" s="74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5.75" customHeight="1">
      <c r="A27" s="19" t="s">
        <v>478</v>
      </c>
      <c r="B27" s="62">
        <v>200338</v>
      </c>
      <c r="C27" s="41">
        <v>57.34</v>
      </c>
      <c r="D27" s="42">
        <f t="shared" si="0"/>
        <v>48.739000000000004</v>
      </c>
      <c r="E27" s="43">
        <v>96</v>
      </c>
      <c r="F27" s="44">
        <f t="shared" si="1"/>
        <v>0.50769791666666675</v>
      </c>
      <c r="G27" s="19" t="s">
        <v>477</v>
      </c>
      <c r="H27" s="74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5.75" customHeight="1">
      <c r="A28" s="19" t="s">
        <v>484</v>
      </c>
      <c r="B28" s="62">
        <v>200341</v>
      </c>
      <c r="C28" s="41">
        <v>24.43</v>
      </c>
      <c r="D28" s="42">
        <f t="shared" si="0"/>
        <v>20.765499999999999</v>
      </c>
      <c r="E28" s="43">
        <v>180</v>
      </c>
      <c r="F28" s="44">
        <f t="shared" si="1"/>
        <v>0.11536388888888889</v>
      </c>
      <c r="G28" s="19" t="s">
        <v>477</v>
      </c>
      <c r="H28" s="74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15.75" customHeight="1">
      <c r="A29" s="19" t="s">
        <v>485</v>
      </c>
      <c r="B29" s="62">
        <v>200342</v>
      </c>
      <c r="C29" s="41">
        <v>24.43</v>
      </c>
      <c r="D29" s="42">
        <f t="shared" si="0"/>
        <v>20.765499999999999</v>
      </c>
      <c r="E29" s="43">
        <v>180</v>
      </c>
      <c r="F29" s="44">
        <f t="shared" si="1"/>
        <v>0.11536388888888889</v>
      </c>
      <c r="G29" s="19" t="s">
        <v>477</v>
      </c>
      <c r="H29" s="74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15.75" customHeight="1">
      <c r="A30" s="19" t="s">
        <v>486</v>
      </c>
      <c r="B30" s="62" t="s">
        <v>205</v>
      </c>
      <c r="C30" s="41">
        <v>29.85</v>
      </c>
      <c r="D30" s="67">
        <f t="shared" si="0"/>
        <v>25.372500000000002</v>
      </c>
      <c r="E30" s="43">
        <v>44</v>
      </c>
      <c r="F30" s="44">
        <f t="shared" si="1"/>
        <v>0.57664772727272728</v>
      </c>
      <c r="G30" s="19" t="s">
        <v>477</v>
      </c>
      <c r="H30" s="74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15.75" customHeight="1">
      <c r="A31" s="19" t="s">
        <v>236</v>
      </c>
      <c r="B31" s="39">
        <v>200346</v>
      </c>
      <c r="C31" s="41">
        <v>13.37</v>
      </c>
      <c r="D31" s="42">
        <f t="shared" si="0"/>
        <v>11.3645</v>
      </c>
      <c r="E31" s="43">
        <v>50</v>
      </c>
      <c r="F31" s="44">
        <f t="shared" si="1"/>
        <v>0.22728999999999999</v>
      </c>
      <c r="G31" s="19" t="s">
        <v>477</v>
      </c>
      <c r="H31" s="74"/>
      <c r="I31" s="46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15.75" customHeight="1">
      <c r="A32" s="19" t="s">
        <v>237</v>
      </c>
      <c r="B32" s="39">
        <v>201067</v>
      </c>
      <c r="C32" s="41">
        <v>21.48</v>
      </c>
      <c r="D32" s="42">
        <f t="shared" si="0"/>
        <v>18.257999999999999</v>
      </c>
      <c r="E32" s="43">
        <v>60</v>
      </c>
      <c r="F32" s="44">
        <f t="shared" si="1"/>
        <v>0.30429999999999996</v>
      </c>
      <c r="G32" s="19" t="s">
        <v>46</v>
      </c>
      <c r="H32" s="74"/>
      <c r="I32" s="46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5.75" customHeight="1">
      <c r="A33" s="19" t="s">
        <v>238</v>
      </c>
      <c r="B33" s="39">
        <v>201004</v>
      </c>
      <c r="C33" s="41">
        <v>21.05</v>
      </c>
      <c r="D33" s="42">
        <f t="shared" si="0"/>
        <v>17.892500000000002</v>
      </c>
      <c r="E33" s="43">
        <v>12</v>
      </c>
      <c r="F33" s="44">
        <f t="shared" si="1"/>
        <v>1.4910416666666668</v>
      </c>
      <c r="G33" s="19" t="s">
        <v>52</v>
      </c>
      <c r="H33" s="74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15.75" customHeight="1">
      <c r="A34" s="19" t="s">
        <v>239</v>
      </c>
      <c r="B34" s="39">
        <v>205013</v>
      </c>
      <c r="C34" s="41">
        <v>21.63</v>
      </c>
      <c r="D34" s="42">
        <f t="shared" si="0"/>
        <v>18.3855</v>
      </c>
      <c r="E34" s="43">
        <v>36</v>
      </c>
      <c r="F34" s="44">
        <f t="shared" si="1"/>
        <v>0.51070833333333332</v>
      </c>
      <c r="G34" s="19" t="s">
        <v>240</v>
      </c>
      <c r="H34" s="74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.75" customHeight="1">
      <c r="A35" s="19" t="s">
        <v>241</v>
      </c>
      <c r="B35" s="39">
        <v>203253</v>
      </c>
      <c r="C35" s="41">
        <v>51.69</v>
      </c>
      <c r="D35" s="42">
        <f t="shared" si="0"/>
        <v>43.936499999999995</v>
      </c>
      <c r="E35" s="43">
        <v>12</v>
      </c>
      <c r="F35" s="44">
        <f t="shared" si="1"/>
        <v>3.6613749999999996</v>
      </c>
      <c r="G35" s="19" t="s">
        <v>242</v>
      </c>
      <c r="H35" s="74"/>
      <c r="I35" s="46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.75" customHeight="1">
      <c r="A36" s="19" t="s">
        <v>243</v>
      </c>
      <c r="B36" s="39">
        <v>202501</v>
      </c>
      <c r="C36" s="41">
        <v>24</v>
      </c>
      <c r="D36" s="42">
        <f t="shared" si="0"/>
        <v>20.399999999999999</v>
      </c>
      <c r="E36" s="43">
        <v>12</v>
      </c>
      <c r="F36" s="44">
        <f t="shared" si="1"/>
        <v>1.7</v>
      </c>
      <c r="G36" s="19" t="s">
        <v>244</v>
      </c>
      <c r="H36" s="74"/>
      <c r="I36" s="46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15.75" customHeight="1">
      <c r="A37" s="19" t="s">
        <v>245</v>
      </c>
      <c r="B37" s="39">
        <v>202500</v>
      </c>
      <c r="C37" s="41">
        <v>24</v>
      </c>
      <c r="D37" s="42">
        <f t="shared" si="0"/>
        <v>20.399999999999999</v>
      </c>
      <c r="E37" s="43">
        <v>12</v>
      </c>
      <c r="F37" s="44">
        <f t="shared" si="1"/>
        <v>1.7</v>
      </c>
      <c r="G37" s="19" t="s">
        <v>244</v>
      </c>
      <c r="H37" s="74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5.75" customHeight="1">
      <c r="A38" s="19" t="s">
        <v>246</v>
      </c>
      <c r="B38" s="39">
        <v>203013</v>
      </c>
      <c r="C38" s="41">
        <v>43.63</v>
      </c>
      <c r="D38" s="42">
        <f t="shared" si="0"/>
        <v>37.085500000000003</v>
      </c>
      <c r="E38" s="43">
        <v>120</v>
      </c>
      <c r="F38" s="44">
        <f t="shared" si="1"/>
        <v>0.30904583333333335</v>
      </c>
      <c r="G38" s="19" t="s">
        <v>247</v>
      </c>
      <c r="H38" s="74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5.75" customHeight="1">
      <c r="A39" s="19" t="s">
        <v>248</v>
      </c>
      <c r="B39" s="39">
        <v>203010</v>
      </c>
      <c r="C39" s="41">
        <v>43.63</v>
      </c>
      <c r="D39" s="42">
        <f t="shared" si="0"/>
        <v>37.085500000000003</v>
      </c>
      <c r="E39" s="43">
        <v>120</v>
      </c>
      <c r="F39" s="44">
        <f t="shared" si="1"/>
        <v>0.30904583333333335</v>
      </c>
      <c r="G39" s="19" t="s">
        <v>121</v>
      </c>
      <c r="H39" s="74"/>
    </row>
    <row r="40" spans="1:24" ht="15.75" customHeight="1">
      <c r="A40" s="19" t="s">
        <v>249</v>
      </c>
      <c r="B40" s="39">
        <v>203000</v>
      </c>
      <c r="C40" s="41">
        <v>43.63</v>
      </c>
      <c r="D40" s="42">
        <f t="shared" si="0"/>
        <v>37.085500000000003</v>
      </c>
      <c r="E40" s="43">
        <v>120</v>
      </c>
      <c r="F40" s="44">
        <f t="shared" si="1"/>
        <v>0.30904583333333335</v>
      </c>
      <c r="G40" s="19" t="s">
        <v>121</v>
      </c>
      <c r="H40" s="74"/>
    </row>
    <row r="41" spans="1:24" ht="15.75" customHeight="1">
      <c r="A41" s="19" t="s">
        <v>251</v>
      </c>
      <c r="B41" s="39" t="s">
        <v>467</v>
      </c>
      <c r="C41" s="41">
        <v>38.224549999999994</v>
      </c>
      <c r="D41" s="42">
        <f t="shared" si="0"/>
        <v>32.490867499999993</v>
      </c>
      <c r="E41" s="43">
        <v>120</v>
      </c>
      <c r="F41" s="44">
        <f t="shared" si="1"/>
        <v>0.27075722916666661</v>
      </c>
      <c r="G41" s="19" t="s">
        <v>250</v>
      </c>
      <c r="H41" s="74"/>
    </row>
    <row r="42" spans="1:24" ht="15.75" hidden="1" customHeight="1">
      <c r="A42" s="19" t="s">
        <v>253</v>
      </c>
      <c r="B42" s="39">
        <v>61826</v>
      </c>
      <c r="C42" s="41">
        <v>36.000299999999996</v>
      </c>
      <c r="D42" s="42">
        <f t="shared" si="0"/>
        <v>30.600254999999997</v>
      </c>
      <c r="E42" s="43">
        <v>120</v>
      </c>
      <c r="F42" s="44">
        <f t="shared" si="1"/>
        <v>0.25500212499999997</v>
      </c>
      <c r="G42" s="19" t="s">
        <v>252</v>
      </c>
      <c r="H42" s="74" t="s">
        <v>465</v>
      </c>
    </row>
    <row r="43" spans="1:24" ht="15.75" customHeight="1">
      <c r="A43" s="19" t="s">
        <v>254</v>
      </c>
      <c r="B43" s="39">
        <v>203012</v>
      </c>
      <c r="C43" s="41">
        <v>43.63</v>
      </c>
      <c r="D43" s="42">
        <f t="shared" si="0"/>
        <v>37.085500000000003</v>
      </c>
      <c r="E43" s="43">
        <v>120</v>
      </c>
      <c r="F43" s="44">
        <f t="shared" si="1"/>
        <v>0.30904583333333335</v>
      </c>
      <c r="G43" s="19" t="s">
        <v>244</v>
      </c>
      <c r="H43" s="74"/>
    </row>
    <row r="44" spans="1:24" ht="15.75" customHeight="1">
      <c r="A44" s="19" t="s">
        <v>256</v>
      </c>
      <c r="B44" s="39">
        <v>202009</v>
      </c>
      <c r="C44" s="41">
        <v>51.92</v>
      </c>
      <c r="D44" s="42">
        <f t="shared" si="0"/>
        <v>44.131999999999998</v>
      </c>
      <c r="E44" s="43">
        <v>60</v>
      </c>
      <c r="F44" s="44">
        <f t="shared" si="1"/>
        <v>0.73553333333333326</v>
      </c>
      <c r="G44" s="19" t="s">
        <v>46</v>
      </c>
      <c r="H44" s="74"/>
    </row>
    <row r="45" spans="1:24" ht="15.75" customHeight="1">
      <c r="A45" s="19" t="s">
        <v>257</v>
      </c>
      <c r="B45" s="39" t="s">
        <v>467</v>
      </c>
      <c r="C45" s="41">
        <v>24.58</v>
      </c>
      <c r="D45" s="42">
        <f t="shared" si="0"/>
        <v>20.892999999999997</v>
      </c>
      <c r="E45" s="43">
        <v>42</v>
      </c>
      <c r="F45" s="44">
        <f t="shared" si="1"/>
        <v>0.49745238095238087</v>
      </c>
      <c r="G45" s="19" t="s">
        <v>46</v>
      </c>
      <c r="H45" s="74"/>
      <c r="I45" s="46"/>
    </row>
    <row r="46" spans="1:24" ht="15.75" customHeight="1">
      <c r="A46" s="19" t="s">
        <v>259</v>
      </c>
      <c r="B46" s="39">
        <v>202002</v>
      </c>
      <c r="C46" s="41">
        <v>52.92</v>
      </c>
      <c r="D46" s="42">
        <f t="shared" si="0"/>
        <v>44.981999999999999</v>
      </c>
      <c r="E46" s="43">
        <v>64</v>
      </c>
      <c r="F46" s="44">
        <f t="shared" si="1"/>
        <v>0.70284374999999999</v>
      </c>
      <c r="G46" s="19" t="s">
        <v>20</v>
      </c>
      <c r="H46" s="74"/>
      <c r="I46" s="46"/>
    </row>
    <row r="47" spans="1:24" ht="15.75" customHeight="1">
      <c r="A47" s="19" t="s">
        <v>260</v>
      </c>
      <c r="B47" s="39">
        <v>202007</v>
      </c>
      <c r="C47" s="41">
        <v>38</v>
      </c>
      <c r="D47" s="42">
        <f t="shared" si="0"/>
        <v>32.299999999999997</v>
      </c>
      <c r="E47" s="43">
        <v>60</v>
      </c>
      <c r="F47" s="44">
        <f t="shared" si="1"/>
        <v>0.53833333333333333</v>
      </c>
      <c r="G47" s="19" t="s">
        <v>266</v>
      </c>
      <c r="H47" s="74"/>
      <c r="I47" s="46"/>
    </row>
    <row r="48" spans="1:24" ht="15.75" customHeight="1">
      <c r="A48" s="19" t="s">
        <v>261</v>
      </c>
      <c r="B48" s="39">
        <v>202001</v>
      </c>
      <c r="C48" s="41">
        <v>52.92</v>
      </c>
      <c r="D48" s="42">
        <f t="shared" si="0"/>
        <v>44.981999999999999</v>
      </c>
      <c r="E48" s="43">
        <v>64</v>
      </c>
      <c r="F48" s="44">
        <f t="shared" si="1"/>
        <v>0.70284374999999999</v>
      </c>
      <c r="G48" s="19" t="s">
        <v>20</v>
      </c>
      <c r="H48" s="74"/>
    </row>
    <row r="49" spans="1:24" ht="15.75" customHeight="1">
      <c r="A49" s="19" t="s">
        <v>262</v>
      </c>
      <c r="B49" s="39">
        <v>201028</v>
      </c>
      <c r="C49" s="41">
        <v>52.62</v>
      </c>
      <c r="D49" s="42">
        <f t="shared" si="0"/>
        <v>44.726999999999997</v>
      </c>
      <c r="E49" s="43">
        <v>60</v>
      </c>
      <c r="F49" s="44">
        <f t="shared" si="1"/>
        <v>0.74544999999999995</v>
      </c>
      <c r="G49" s="19" t="s">
        <v>46</v>
      </c>
      <c r="H49" s="74"/>
      <c r="I49" s="46"/>
    </row>
    <row r="50" spans="1:24" ht="15.75" customHeight="1">
      <c r="A50" s="19" t="s">
        <v>263</v>
      </c>
      <c r="B50" s="39">
        <v>201038</v>
      </c>
      <c r="C50" s="41">
        <v>25.23</v>
      </c>
      <c r="D50" s="42">
        <f t="shared" si="0"/>
        <v>21.445499999999999</v>
      </c>
      <c r="E50" s="43">
        <v>42</v>
      </c>
      <c r="F50" s="44">
        <f t="shared" si="1"/>
        <v>0.51060714285714282</v>
      </c>
      <c r="G50" s="19" t="s">
        <v>258</v>
      </c>
      <c r="H50" s="74"/>
      <c r="I50" s="46"/>
    </row>
    <row r="51" spans="1:24" ht="15.75" customHeight="1">
      <c r="A51" s="19" t="s">
        <v>264</v>
      </c>
      <c r="B51" s="39">
        <v>201073</v>
      </c>
      <c r="C51" s="41">
        <v>24.75</v>
      </c>
      <c r="D51" s="42">
        <f t="shared" si="0"/>
        <v>21.037499999999998</v>
      </c>
      <c r="E51" s="43">
        <v>42</v>
      </c>
      <c r="F51" s="44">
        <f t="shared" si="1"/>
        <v>0.50089285714285714</v>
      </c>
      <c r="G51" s="19" t="s">
        <v>46</v>
      </c>
      <c r="H51" s="74"/>
      <c r="I51" s="46"/>
    </row>
    <row r="52" spans="1:24" ht="15.75" customHeight="1">
      <c r="A52" s="19" t="s">
        <v>265</v>
      </c>
      <c r="B52" s="39">
        <v>202008</v>
      </c>
      <c r="C52" s="41">
        <v>38</v>
      </c>
      <c r="D52" s="42">
        <f t="shared" si="0"/>
        <v>32.299999999999997</v>
      </c>
      <c r="E52" s="43">
        <v>60</v>
      </c>
      <c r="F52" s="44">
        <f t="shared" si="1"/>
        <v>0.53833333333333333</v>
      </c>
      <c r="G52" s="19" t="s">
        <v>266</v>
      </c>
      <c r="H52" s="74"/>
      <c r="I52" s="46"/>
    </row>
    <row r="53" spans="1:24" ht="15.75" customHeight="1">
      <c r="A53" s="19" t="s">
        <v>267</v>
      </c>
      <c r="B53" s="39">
        <v>201068</v>
      </c>
      <c r="C53" s="41">
        <v>24.55</v>
      </c>
      <c r="D53" s="42">
        <f t="shared" si="0"/>
        <v>20.8675</v>
      </c>
      <c r="E53" s="43">
        <v>60</v>
      </c>
      <c r="F53" s="44">
        <f t="shared" si="1"/>
        <v>0.34779166666666667</v>
      </c>
      <c r="G53" s="19" t="s">
        <v>121</v>
      </c>
      <c r="H53" s="74"/>
    </row>
    <row r="54" spans="1:24" ht="15.75" customHeight="1">
      <c r="A54" s="19" t="s">
        <v>268</v>
      </c>
      <c r="B54" s="39">
        <v>201061</v>
      </c>
      <c r="C54" s="41">
        <v>24.75</v>
      </c>
      <c r="D54" s="42">
        <f t="shared" si="0"/>
        <v>21.037499999999998</v>
      </c>
      <c r="E54" s="43">
        <v>42</v>
      </c>
      <c r="F54" s="44">
        <f t="shared" si="1"/>
        <v>0.50089285714285714</v>
      </c>
      <c r="G54" s="19" t="s">
        <v>46</v>
      </c>
      <c r="H54" s="74"/>
    </row>
    <row r="55" spans="1:24" ht="15.75" customHeight="1">
      <c r="A55" s="19" t="s">
        <v>269</v>
      </c>
      <c r="B55" s="39" t="s">
        <v>467</v>
      </c>
      <c r="C55" s="41">
        <v>21.78</v>
      </c>
      <c r="D55" s="42">
        <f t="shared" si="0"/>
        <v>18.513000000000002</v>
      </c>
      <c r="E55" s="43">
        <v>42</v>
      </c>
      <c r="F55" s="44">
        <f t="shared" si="1"/>
        <v>0.44078571428571434</v>
      </c>
      <c r="G55" s="19" t="s">
        <v>46</v>
      </c>
      <c r="H55" s="74"/>
      <c r="I55" s="46"/>
    </row>
    <row r="56" spans="1:24" ht="15.75" customHeight="1">
      <c r="A56" s="19" t="s">
        <v>270</v>
      </c>
      <c r="B56" s="27">
        <v>201016</v>
      </c>
      <c r="C56" s="41">
        <v>29.09</v>
      </c>
      <c r="D56" s="42">
        <f t="shared" si="0"/>
        <v>24.726499999999998</v>
      </c>
      <c r="E56" s="43">
        <v>60</v>
      </c>
      <c r="F56" s="44">
        <f t="shared" si="1"/>
        <v>0.4121083333333333</v>
      </c>
      <c r="G56" s="19" t="s">
        <v>46</v>
      </c>
      <c r="H56" s="74"/>
      <c r="I56" s="46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.75" customHeight="1">
      <c r="A57" s="19" t="s">
        <v>271</v>
      </c>
      <c r="B57" s="39">
        <v>203252</v>
      </c>
      <c r="C57" s="41">
        <v>41.17</v>
      </c>
      <c r="D57" s="42">
        <f t="shared" si="0"/>
        <v>34.994500000000002</v>
      </c>
      <c r="E57" s="43">
        <v>12</v>
      </c>
      <c r="F57" s="44">
        <f t="shared" si="1"/>
        <v>2.9162083333333335</v>
      </c>
      <c r="G57" s="19" t="s">
        <v>489</v>
      </c>
      <c r="H57" s="74"/>
      <c r="I57" s="46"/>
    </row>
    <row r="58" spans="1:24" ht="15.75" customHeight="1">
      <c r="A58" s="19" t="s">
        <v>272</v>
      </c>
      <c r="B58" s="39">
        <v>201010</v>
      </c>
      <c r="C58" s="41">
        <v>16.149999999999999</v>
      </c>
      <c r="D58" s="42">
        <f t="shared" si="0"/>
        <v>13.727499999999999</v>
      </c>
      <c r="E58" s="43">
        <v>18</v>
      </c>
      <c r="F58" s="44">
        <f t="shared" si="1"/>
        <v>0.76263888888888887</v>
      </c>
      <c r="G58" s="19" t="s">
        <v>273</v>
      </c>
      <c r="H58" s="74"/>
    </row>
    <row r="59" spans="1:24" ht="15.75" customHeight="1">
      <c r="A59" s="19" t="s">
        <v>274</v>
      </c>
      <c r="B59" s="39">
        <v>202000</v>
      </c>
      <c r="C59" s="41">
        <v>52.52</v>
      </c>
      <c r="D59" s="42">
        <f t="shared" si="0"/>
        <v>44.642000000000003</v>
      </c>
      <c r="E59" s="43">
        <v>60</v>
      </c>
      <c r="F59" s="44">
        <f t="shared" si="1"/>
        <v>0.74403333333333344</v>
      </c>
      <c r="G59" s="19" t="s">
        <v>121</v>
      </c>
      <c r="H59" s="74"/>
    </row>
    <row r="60" spans="1:24" ht="15.75" customHeight="1">
      <c r="A60" s="19" t="s">
        <v>275</v>
      </c>
      <c r="B60" s="39">
        <v>201058</v>
      </c>
      <c r="C60" s="41">
        <v>25.23</v>
      </c>
      <c r="D60" s="42">
        <f t="shared" si="0"/>
        <v>21.445499999999999</v>
      </c>
      <c r="E60" s="43">
        <v>42</v>
      </c>
      <c r="F60" s="44">
        <f t="shared" si="1"/>
        <v>0.51060714285714282</v>
      </c>
      <c r="G60" s="19" t="s">
        <v>46</v>
      </c>
      <c r="H60" s="74"/>
    </row>
    <row r="61" spans="1:24" ht="15.75" customHeight="1">
      <c r="A61" s="19" t="s">
        <v>276</v>
      </c>
      <c r="B61" s="39">
        <v>201063</v>
      </c>
      <c r="C61" s="41">
        <v>57.57</v>
      </c>
      <c r="D61" s="42">
        <f t="shared" si="0"/>
        <v>48.9345</v>
      </c>
      <c r="E61" s="43">
        <v>42</v>
      </c>
      <c r="F61" s="44">
        <f t="shared" si="1"/>
        <v>1.1651071428571429</v>
      </c>
      <c r="G61" s="19" t="s">
        <v>20</v>
      </c>
      <c r="H61" s="74"/>
      <c r="I61" s="46"/>
    </row>
    <row r="62" spans="1:24" ht="15.75" customHeight="1">
      <c r="A62" s="19" t="s">
        <v>277</v>
      </c>
      <c r="B62" s="39">
        <v>201015</v>
      </c>
      <c r="C62" s="41">
        <v>36.520000000000003</v>
      </c>
      <c r="D62" s="42">
        <f t="shared" si="0"/>
        <v>31.042000000000002</v>
      </c>
      <c r="E62" s="43">
        <v>60</v>
      </c>
      <c r="F62" s="44">
        <f t="shared" si="1"/>
        <v>0.51736666666666664</v>
      </c>
      <c r="G62" s="19" t="s">
        <v>278</v>
      </c>
      <c r="H62" s="74"/>
      <c r="I62" s="46"/>
    </row>
    <row r="63" spans="1:24" ht="15.75" customHeight="1">
      <c r="A63" s="19" t="s">
        <v>279</v>
      </c>
      <c r="B63" s="39">
        <v>249208</v>
      </c>
      <c r="C63" s="41">
        <v>42.46</v>
      </c>
      <c r="D63" s="42">
        <f t="shared" si="0"/>
        <v>36.091000000000001</v>
      </c>
      <c r="E63" s="43">
        <v>12</v>
      </c>
      <c r="F63" s="44">
        <f t="shared" si="1"/>
        <v>3.0075833333333333</v>
      </c>
      <c r="G63" s="19" t="s">
        <v>280</v>
      </c>
      <c r="H63" s="74"/>
      <c r="I63" s="46"/>
    </row>
    <row r="64" spans="1:24" ht="15.75" customHeight="1">
      <c r="A64" s="19" t="s">
        <v>281</v>
      </c>
      <c r="B64" s="39">
        <v>249203</v>
      </c>
      <c r="C64" s="41">
        <v>24.49</v>
      </c>
      <c r="D64" s="42">
        <f t="shared" si="0"/>
        <v>20.816499999999998</v>
      </c>
      <c r="E64" s="43">
        <v>12</v>
      </c>
      <c r="F64" s="44">
        <f t="shared" si="1"/>
        <v>1.7347083333333331</v>
      </c>
      <c r="G64" s="19" t="s">
        <v>15</v>
      </c>
      <c r="H64" s="74"/>
      <c r="I64" s="46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9" ht="15.75" customHeight="1">
      <c r="A65" s="19" t="s">
        <v>282</v>
      </c>
      <c r="B65" s="39">
        <v>249213</v>
      </c>
      <c r="C65" s="41">
        <v>24.49</v>
      </c>
      <c r="D65" s="42">
        <f t="shared" si="0"/>
        <v>20.816499999999998</v>
      </c>
      <c r="E65" s="43">
        <v>12</v>
      </c>
      <c r="F65" s="44">
        <f t="shared" si="1"/>
        <v>1.7347083333333331</v>
      </c>
      <c r="G65" s="19" t="s">
        <v>15</v>
      </c>
      <c r="H65" s="74"/>
    </row>
    <row r="66" spans="1:9" ht="15.75" customHeight="1">
      <c r="A66" s="19" t="s">
        <v>283</v>
      </c>
      <c r="B66" s="39">
        <v>201056</v>
      </c>
      <c r="C66" s="41">
        <v>58.77</v>
      </c>
      <c r="D66" s="42">
        <f t="shared" si="0"/>
        <v>49.954500000000003</v>
      </c>
      <c r="E66" s="43">
        <v>144</v>
      </c>
      <c r="F66" s="44">
        <f t="shared" si="1"/>
        <v>0.34690625000000003</v>
      </c>
      <c r="G66" s="19" t="s">
        <v>20</v>
      </c>
      <c r="H66" s="74"/>
    </row>
    <row r="67" spans="1:9" ht="15.75" customHeight="1">
      <c r="A67" s="19" t="s">
        <v>284</v>
      </c>
      <c r="B67" s="39">
        <v>249006</v>
      </c>
      <c r="C67" s="41">
        <v>137.34</v>
      </c>
      <c r="D67" s="42">
        <f t="shared" si="0"/>
        <v>116.739</v>
      </c>
      <c r="E67" s="43">
        <v>300</v>
      </c>
      <c r="F67" s="44">
        <f t="shared" si="1"/>
        <v>0.38913000000000003</v>
      </c>
      <c r="G67" s="19" t="s">
        <v>285</v>
      </c>
      <c r="H67" s="82">
        <v>1000196364</v>
      </c>
    </row>
    <row r="68" spans="1:9" ht="15.75" customHeight="1">
      <c r="A68" s="19" t="s">
        <v>286</v>
      </c>
      <c r="B68" s="39">
        <v>205751</v>
      </c>
      <c r="C68" s="41">
        <v>10.37</v>
      </c>
      <c r="D68" s="42">
        <f t="shared" si="0"/>
        <v>8.8144999999999989</v>
      </c>
      <c r="E68" s="43">
        <v>12</v>
      </c>
      <c r="F68" s="44">
        <f t="shared" si="1"/>
        <v>0.73454166666666654</v>
      </c>
      <c r="G68" s="78" t="s">
        <v>224</v>
      </c>
      <c r="H68" s="80"/>
      <c r="I68" s="46"/>
    </row>
    <row r="69" spans="1:9" ht="15.75" customHeight="1">
      <c r="A69" s="19" t="s">
        <v>288</v>
      </c>
      <c r="B69" s="39">
        <v>205750</v>
      </c>
      <c r="C69" s="41">
        <v>10.37</v>
      </c>
      <c r="D69" s="42">
        <f t="shared" si="0"/>
        <v>8.8144999999999989</v>
      </c>
      <c r="E69" s="43">
        <v>12</v>
      </c>
      <c r="F69" s="44">
        <f t="shared" si="1"/>
        <v>0.73454166666666654</v>
      </c>
      <c r="G69" s="19" t="s">
        <v>287</v>
      </c>
      <c r="H69" s="79"/>
    </row>
    <row r="70" spans="1:9" ht="15.75" customHeight="1">
      <c r="A70" s="19" t="s">
        <v>289</v>
      </c>
      <c r="B70" s="39">
        <v>201036</v>
      </c>
      <c r="C70" s="41">
        <v>50.11</v>
      </c>
      <c r="D70" s="42">
        <f t="shared" si="0"/>
        <v>42.593499999999999</v>
      </c>
      <c r="E70" s="43">
        <v>12</v>
      </c>
      <c r="F70" s="44">
        <f t="shared" si="1"/>
        <v>3.5494583333333334</v>
      </c>
      <c r="G70" s="19" t="s">
        <v>137</v>
      </c>
      <c r="H70" s="74"/>
    </row>
    <row r="71" spans="1:9" ht="15.75" customHeight="1">
      <c r="A71" s="19" t="s">
        <v>290</v>
      </c>
      <c r="B71" s="39">
        <v>201037</v>
      </c>
      <c r="C71" s="41">
        <v>50.6</v>
      </c>
      <c r="D71" s="42">
        <f t="shared" si="0"/>
        <v>43.01</v>
      </c>
      <c r="E71" s="43">
        <v>12</v>
      </c>
      <c r="F71" s="44">
        <f t="shared" si="1"/>
        <v>3.5841666666666665</v>
      </c>
      <c r="G71" s="19" t="s">
        <v>137</v>
      </c>
      <c r="H71" s="74"/>
      <c r="I71" s="46"/>
    </row>
    <row r="72" spans="1:9" ht="15.75" customHeight="1">
      <c r="A72" s="19" t="s">
        <v>291</v>
      </c>
      <c r="B72" s="39">
        <v>205850</v>
      </c>
      <c r="C72" s="41">
        <v>38.770000000000003</v>
      </c>
      <c r="D72" s="42">
        <f t="shared" si="0"/>
        <v>32.954500000000003</v>
      </c>
      <c r="E72" s="43">
        <v>48</v>
      </c>
      <c r="F72" s="44">
        <f t="shared" si="1"/>
        <v>0.6865520833333334</v>
      </c>
      <c r="G72" s="19" t="s">
        <v>292</v>
      </c>
      <c r="H72" s="74"/>
      <c r="I72" s="46"/>
    </row>
    <row r="73" spans="1:9" ht="15.75" customHeight="1">
      <c r="A73" s="19" t="s">
        <v>293</v>
      </c>
      <c r="B73" s="39">
        <v>201030</v>
      </c>
      <c r="C73" s="41">
        <v>53.12</v>
      </c>
      <c r="D73" s="42">
        <f t="shared" si="0"/>
        <v>45.151999999999994</v>
      </c>
      <c r="E73" s="43">
        <v>42</v>
      </c>
      <c r="F73" s="44">
        <f t="shared" si="1"/>
        <v>1.0750476190476188</v>
      </c>
      <c r="G73" s="19" t="s">
        <v>52</v>
      </c>
      <c r="H73" s="74"/>
    </row>
    <row r="74" spans="1:9" ht="15.75" customHeight="1">
      <c r="A74" s="19" t="s">
        <v>294</v>
      </c>
      <c r="B74" s="39">
        <v>206025</v>
      </c>
      <c r="C74" s="41">
        <v>75.55</v>
      </c>
      <c r="D74" s="42">
        <f t="shared" si="0"/>
        <v>64.217500000000001</v>
      </c>
      <c r="E74" s="43">
        <v>72</v>
      </c>
      <c r="F74" s="44">
        <f t="shared" si="1"/>
        <v>0.8919097222222222</v>
      </c>
      <c r="G74" s="19" t="s">
        <v>295</v>
      </c>
      <c r="H74" s="74"/>
      <c r="I74" s="46"/>
    </row>
    <row r="75" spans="1:9" ht="15.75" customHeight="1">
      <c r="A75" s="19" t="s">
        <v>296</v>
      </c>
      <c r="B75" s="39">
        <v>206011</v>
      </c>
      <c r="C75" s="41">
        <v>75.55</v>
      </c>
      <c r="D75" s="42">
        <f t="shared" si="0"/>
        <v>64.217500000000001</v>
      </c>
      <c r="E75" s="43">
        <v>72</v>
      </c>
      <c r="F75" s="44">
        <f t="shared" ref="F75:F139" si="2">D75/E75</f>
        <v>0.8919097222222222</v>
      </c>
      <c r="G75" s="19" t="s">
        <v>297</v>
      </c>
      <c r="H75" s="74"/>
      <c r="I75" s="46"/>
    </row>
    <row r="76" spans="1:9" ht="15.75" customHeight="1">
      <c r="A76" s="19" t="s">
        <v>298</v>
      </c>
      <c r="B76" s="39">
        <v>206704</v>
      </c>
      <c r="C76" s="41">
        <v>60.17</v>
      </c>
      <c r="D76" s="42">
        <f t="shared" si="0"/>
        <v>51.144500000000001</v>
      </c>
      <c r="E76" s="43">
        <v>96</v>
      </c>
      <c r="F76" s="44">
        <f t="shared" si="2"/>
        <v>0.53275520833333334</v>
      </c>
      <c r="G76" s="19" t="s">
        <v>299</v>
      </c>
      <c r="H76" s="74"/>
      <c r="I76" s="46"/>
    </row>
    <row r="77" spans="1:9" ht="15.75" customHeight="1">
      <c r="A77" s="19" t="s">
        <v>300</v>
      </c>
      <c r="B77" s="39">
        <v>203507</v>
      </c>
      <c r="C77" s="41">
        <v>50.95</v>
      </c>
      <c r="D77" s="42">
        <f t="shared" si="0"/>
        <v>43.307500000000005</v>
      </c>
      <c r="E77" s="43">
        <v>12</v>
      </c>
      <c r="F77" s="44">
        <f t="shared" si="2"/>
        <v>3.6089583333333337</v>
      </c>
      <c r="G77" s="19" t="s">
        <v>301</v>
      </c>
      <c r="H77" s="74"/>
      <c r="I77" s="46"/>
    </row>
    <row r="78" spans="1:9" ht="15.75" customHeight="1">
      <c r="A78" s="19" t="s">
        <v>302</v>
      </c>
      <c r="B78" s="39">
        <v>206015</v>
      </c>
      <c r="C78" s="41">
        <v>10.52</v>
      </c>
      <c r="D78" s="42">
        <f t="shared" si="0"/>
        <v>8.9420000000000002</v>
      </c>
      <c r="E78" s="43">
        <v>12</v>
      </c>
      <c r="F78" s="44">
        <f t="shared" si="2"/>
        <v>0.74516666666666664</v>
      </c>
      <c r="G78" s="19" t="s">
        <v>224</v>
      </c>
      <c r="H78" s="74"/>
      <c r="I78" s="46"/>
    </row>
    <row r="79" spans="1:9" ht="15.75" customHeight="1">
      <c r="A79" s="19" t="s">
        <v>303</v>
      </c>
      <c r="B79" s="39">
        <v>206019</v>
      </c>
      <c r="C79" s="41">
        <v>10.52</v>
      </c>
      <c r="D79" s="42">
        <f t="shared" si="0"/>
        <v>8.9420000000000002</v>
      </c>
      <c r="E79" s="43">
        <v>12</v>
      </c>
      <c r="F79" s="44">
        <f t="shared" si="2"/>
        <v>0.74516666666666664</v>
      </c>
      <c r="G79" s="19" t="s">
        <v>224</v>
      </c>
      <c r="H79" s="74"/>
      <c r="I79" s="46"/>
    </row>
    <row r="80" spans="1:9" ht="15.75" customHeight="1">
      <c r="A80" s="19" t="s">
        <v>304</v>
      </c>
      <c r="B80" s="39">
        <v>206007</v>
      </c>
      <c r="C80" s="41">
        <v>10.52</v>
      </c>
      <c r="D80" s="42">
        <f t="shared" si="0"/>
        <v>8.9420000000000002</v>
      </c>
      <c r="E80" s="43">
        <v>12</v>
      </c>
      <c r="F80" s="44">
        <f t="shared" si="2"/>
        <v>0.74516666666666664</v>
      </c>
      <c r="G80" s="19" t="s">
        <v>224</v>
      </c>
      <c r="H80" s="74"/>
      <c r="I80" s="46"/>
    </row>
    <row r="81" spans="1:9" ht="15.75" customHeight="1">
      <c r="A81" s="19" t="s">
        <v>305</v>
      </c>
      <c r="B81" s="39">
        <v>206024</v>
      </c>
      <c r="C81" s="41">
        <v>10.52</v>
      </c>
      <c r="D81" s="42">
        <f t="shared" si="0"/>
        <v>8.9420000000000002</v>
      </c>
      <c r="E81" s="43">
        <v>12</v>
      </c>
      <c r="F81" s="44">
        <f t="shared" si="2"/>
        <v>0.74516666666666664</v>
      </c>
      <c r="G81" s="19" t="s">
        <v>224</v>
      </c>
      <c r="H81" s="74"/>
      <c r="I81" s="46"/>
    </row>
    <row r="82" spans="1:9" ht="15.75" customHeight="1">
      <c r="A82" s="19" t="s">
        <v>306</v>
      </c>
      <c r="B82" s="39">
        <v>206004</v>
      </c>
      <c r="C82" s="41">
        <v>10.52</v>
      </c>
      <c r="D82" s="42">
        <f t="shared" si="0"/>
        <v>8.9420000000000002</v>
      </c>
      <c r="E82" s="43">
        <v>12</v>
      </c>
      <c r="F82" s="44">
        <f t="shared" si="2"/>
        <v>0.74516666666666664</v>
      </c>
      <c r="G82" s="19" t="s">
        <v>224</v>
      </c>
      <c r="H82" s="74"/>
      <c r="I82" s="46"/>
    </row>
    <row r="83" spans="1:9" ht="15.75" customHeight="1">
      <c r="A83" s="19" t="s">
        <v>308</v>
      </c>
      <c r="B83" s="39">
        <v>206008</v>
      </c>
      <c r="C83" s="41">
        <v>22.15</v>
      </c>
      <c r="D83" s="42">
        <f t="shared" si="0"/>
        <v>18.827499999999997</v>
      </c>
      <c r="E83" s="43">
        <v>12</v>
      </c>
      <c r="F83" s="44">
        <f t="shared" si="2"/>
        <v>1.568958333333333</v>
      </c>
      <c r="G83" s="19" t="s">
        <v>307</v>
      </c>
      <c r="H83" s="74"/>
      <c r="I83" s="46"/>
    </row>
    <row r="84" spans="1:9" ht="15.75" customHeight="1">
      <c r="A84" s="19" t="s">
        <v>309</v>
      </c>
      <c r="B84" s="39">
        <v>206030</v>
      </c>
      <c r="C84" s="41">
        <v>22.15</v>
      </c>
      <c r="D84" s="42">
        <f t="shared" si="0"/>
        <v>18.827499999999997</v>
      </c>
      <c r="E84" s="43">
        <v>12</v>
      </c>
      <c r="F84" s="44">
        <f t="shared" si="2"/>
        <v>1.568958333333333</v>
      </c>
      <c r="G84" s="19" t="s">
        <v>307</v>
      </c>
      <c r="H84" s="74"/>
      <c r="I84" s="46"/>
    </row>
    <row r="85" spans="1:9" ht="15.75" customHeight="1">
      <c r="A85" s="19" t="s">
        <v>310</v>
      </c>
      <c r="B85" s="39">
        <v>206028</v>
      </c>
      <c r="C85" s="41">
        <v>22.15</v>
      </c>
      <c r="D85" s="42">
        <f t="shared" si="0"/>
        <v>18.827499999999997</v>
      </c>
      <c r="E85" s="43">
        <v>12</v>
      </c>
      <c r="F85" s="44">
        <f t="shared" si="2"/>
        <v>1.568958333333333</v>
      </c>
      <c r="G85" s="19" t="s">
        <v>307</v>
      </c>
      <c r="H85" s="74"/>
      <c r="I85" s="46"/>
    </row>
    <row r="86" spans="1:9" ht="15.75" customHeight="1">
      <c r="A86" s="19" t="s">
        <v>311</v>
      </c>
      <c r="B86" s="39">
        <v>206014</v>
      </c>
      <c r="C86" s="41">
        <v>22.15</v>
      </c>
      <c r="D86" s="42">
        <f t="shared" si="0"/>
        <v>18.827499999999997</v>
      </c>
      <c r="E86" s="43">
        <v>12</v>
      </c>
      <c r="F86" s="44">
        <f t="shared" si="2"/>
        <v>1.568958333333333</v>
      </c>
      <c r="G86" s="19" t="s">
        <v>307</v>
      </c>
      <c r="H86" s="74"/>
      <c r="I86" s="46"/>
    </row>
    <row r="87" spans="1:9" ht="15.75" customHeight="1">
      <c r="A87" s="19" t="s">
        <v>312</v>
      </c>
      <c r="B87" s="39">
        <v>206003</v>
      </c>
      <c r="C87" s="41">
        <v>8.58</v>
      </c>
      <c r="D87" s="42">
        <f t="shared" si="0"/>
        <v>7.2930000000000001</v>
      </c>
      <c r="E87" s="43">
        <v>12</v>
      </c>
      <c r="F87" s="44">
        <f t="shared" si="2"/>
        <v>0.60775000000000001</v>
      </c>
      <c r="G87" s="19" t="s">
        <v>224</v>
      </c>
      <c r="H87" s="74"/>
      <c r="I87" s="46"/>
    </row>
    <row r="88" spans="1:9" ht="15.75" customHeight="1">
      <c r="A88" s="19" t="s">
        <v>313</v>
      </c>
      <c r="B88" s="39">
        <v>206032</v>
      </c>
      <c r="C88" s="41">
        <v>33.85</v>
      </c>
      <c r="D88" s="42">
        <f t="shared" si="0"/>
        <v>28.772500000000001</v>
      </c>
      <c r="E88" s="43">
        <v>60</v>
      </c>
      <c r="F88" s="44">
        <f t="shared" si="2"/>
        <v>0.4795416666666667</v>
      </c>
      <c r="G88" s="19" t="s">
        <v>314</v>
      </c>
      <c r="H88" s="74"/>
      <c r="I88" s="46"/>
    </row>
    <row r="89" spans="1:9" ht="15.75" customHeight="1">
      <c r="A89" s="19" t="s">
        <v>490</v>
      </c>
      <c r="B89" s="39">
        <v>201040</v>
      </c>
      <c r="C89" s="41">
        <v>14.15</v>
      </c>
      <c r="D89" s="42">
        <f t="shared" si="0"/>
        <v>12.0275</v>
      </c>
      <c r="E89" s="43">
        <v>20</v>
      </c>
      <c r="F89" s="44">
        <f t="shared" si="2"/>
        <v>0.60137499999999999</v>
      </c>
      <c r="G89" s="19" t="s">
        <v>317</v>
      </c>
      <c r="H89" s="74"/>
    </row>
    <row r="90" spans="1:9" ht="15.75" hidden="1" customHeight="1">
      <c r="A90" s="19" t="s">
        <v>316</v>
      </c>
      <c r="B90" s="39">
        <v>62085</v>
      </c>
      <c r="C90" s="41">
        <v>14.321999999999999</v>
      </c>
      <c r="D90" s="42">
        <f t="shared" si="0"/>
        <v>12.173699999999998</v>
      </c>
      <c r="E90" s="43">
        <v>24</v>
      </c>
      <c r="F90" s="44">
        <f t="shared" si="2"/>
        <v>0.5072374999999999</v>
      </c>
      <c r="G90" s="19" t="s">
        <v>315</v>
      </c>
      <c r="H90" s="74" t="s">
        <v>465</v>
      </c>
    </row>
    <row r="91" spans="1:9" ht="15.75" customHeight="1">
      <c r="A91" s="19" t="s">
        <v>318</v>
      </c>
      <c r="B91" s="39">
        <v>206702</v>
      </c>
      <c r="C91" s="41">
        <v>20.22</v>
      </c>
      <c r="D91" s="42">
        <f t="shared" si="0"/>
        <v>17.186999999999998</v>
      </c>
      <c r="E91" s="43">
        <v>28</v>
      </c>
      <c r="F91" s="44">
        <f t="shared" si="2"/>
        <v>0.61382142857142852</v>
      </c>
      <c r="G91" s="19" t="s">
        <v>319</v>
      </c>
      <c r="H91" s="74"/>
      <c r="I91" s="46"/>
    </row>
    <row r="92" spans="1:9" ht="15.75" customHeight="1">
      <c r="A92" s="19" t="s">
        <v>320</v>
      </c>
      <c r="B92" s="39" t="s">
        <v>467</v>
      </c>
      <c r="C92" s="41">
        <v>60.31</v>
      </c>
      <c r="D92" s="42">
        <f t="shared" si="0"/>
        <v>51.263500000000001</v>
      </c>
      <c r="E92" s="43">
        <v>24</v>
      </c>
      <c r="F92" s="44">
        <f t="shared" si="2"/>
        <v>2.1359791666666665</v>
      </c>
      <c r="G92" s="19" t="s">
        <v>15</v>
      </c>
      <c r="H92" s="74"/>
      <c r="I92" s="46"/>
    </row>
    <row r="93" spans="1:9" ht="15.75" customHeight="1">
      <c r="A93" s="19" t="s">
        <v>321</v>
      </c>
      <c r="B93" s="39">
        <v>206022</v>
      </c>
      <c r="C93" s="41">
        <v>50.46</v>
      </c>
      <c r="D93" s="42">
        <f t="shared" si="0"/>
        <v>42.890999999999998</v>
      </c>
      <c r="E93" s="43">
        <v>48</v>
      </c>
      <c r="F93" s="44">
        <f t="shared" si="2"/>
        <v>0.89356249999999993</v>
      </c>
      <c r="G93" s="19" t="s">
        <v>322</v>
      </c>
      <c r="H93" s="74"/>
      <c r="I93" s="46"/>
    </row>
    <row r="94" spans="1:9" ht="15.75" customHeight="1">
      <c r="A94" s="19" t="s">
        <v>323</v>
      </c>
      <c r="B94" s="39">
        <v>207013</v>
      </c>
      <c r="C94" s="41">
        <v>47.02</v>
      </c>
      <c r="D94" s="42">
        <f t="shared" si="0"/>
        <v>39.966999999999999</v>
      </c>
      <c r="E94" s="43">
        <v>36</v>
      </c>
      <c r="F94" s="44">
        <f t="shared" si="2"/>
        <v>1.1101944444444445</v>
      </c>
      <c r="G94" s="19" t="s">
        <v>255</v>
      </c>
      <c r="H94" s="74"/>
      <c r="I94" s="46"/>
    </row>
    <row r="95" spans="1:9" ht="15.75" customHeight="1">
      <c r="A95" s="19" t="s">
        <v>324</v>
      </c>
      <c r="B95" s="39">
        <v>207013</v>
      </c>
      <c r="C95" s="41">
        <v>423.18</v>
      </c>
      <c r="D95" s="42">
        <f t="shared" si="0"/>
        <v>359.70299999999997</v>
      </c>
      <c r="E95" s="43">
        <v>324</v>
      </c>
      <c r="F95" s="44">
        <f t="shared" si="2"/>
        <v>1.1101944444444443</v>
      </c>
      <c r="G95" s="19" t="s">
        <v>255</v>
      </c>
      <c r="H95" s="74">
        <v>1000188065</v>
      </c>
      <c r="I95" s="46"/>
    </row>
    <row r="96" spans="1:9" ht="15.75" customHeight="1">
      <c r="A96" s="19" t="s">
        <v>325</v>
      </c>
      <c r="B96" s="39">
        <v>207011</v>
      </c>
      <c r="C96" s="41">
        <v>62.69</v>
      </c>
      <c r="D96" s="42">
        <f t="shared" si="0"/>
        <v>53.286499999999997</v>
      </c>
      <c r="E96" s="43">
        <v>48</v>
      </c>
      <c r="F96" s="44">
        <f t="shared" si="2"/>
        <v>1.1101354166666666</v>
      </c>
      <c r="G96" s="19" t="s">
        <v>255</v>
      </c>
      <c r="H96" s="74"/>
      <c r="I96" s="46"/>
    </row>
    <row r="97" spans="1:9" ht="15.75" customHeight="1">
      <c r="A97" s="19" t="s">
        <v>327</v>
      </c>
      <c r="B97" s="39">
        <v>207011</v>
      </c>
      <c r="C97" s="41">
        <v>501.52</v>
      </c>
      <c r="D97" s="42">
        <f t="shared" si="0"/>
        <v>426.29199999999997</v>
      </c>
      <c r="E97" s="43">
        <v>384</v>
      </c>
      <c r="F97" s="44">
        <f t="shared" si="2"/>
        <v>1.1101354166666666</v>
      </c>
      <c r="G97" s="19" t="s">
        <v>326</v>
      </c>
      <c r="H97" s="74">
        <v>1000188050</v>
      </c>
      <c r="I97" s="46"/>
    </row>
    <row r="98" spans="1:9" ht="15.75" customHeight="1">
      <c r="A98" s="19" t="s">
        <v>328</v>
      </c>
      <c r="B98" s="39">
        <v>207000</v>
      </c>
      <c r="C98" s="41">
        <v>47.02</v>
      </c>
      <c r="D98" s="42">
        <f t="shared" si="0"/>
        <v>39.966999999999999</v>
      </c>
      <c r="E98" s="43">
        <v>36</v>
      </c>
      <c r="F98" s="44">
        <f t="shared" si="2"/>
        <v>1.1101944444444445</v>
      </c>
      <c r="G98" s="19" t="s">
        <v>326</v>
      </c>
      <c r="H98" s="74"/>
      <c r="I98" s="46"/>
    </row>
    <row r="99" spans="1:9" ht="15.75" customHeight="1">
      <c r="A99" s="19" t="s">
        <v>330</v>
      </c>
      <c r="B99" s="39">
        <v>207000</v>
      </c>
      <c r="C99" s="41">
        <v>470.2</v>
      </c>
      <c r="D99" s="42">
        <f t="shared" si="0"/>
        <v>399.66999999999996</v>
      </c>
      <c r="E99" s="43">
        <v>360</v>
      </c>
      <c r="F99" s="44">
        <f t="shared" si="2"/>
        <v>1.1101944444444443</v>
      </c>
      <c r="G99" s="19" t="s">
        <v>329</v>
      </c>
      <c r="H99" s="74">
        <v>1000188053</v>
      </c>
      <c r="I99" s="46"/>
    </row>
    <row r="100" spans="1:9" ht="15.75" customHeight="1">
      <c r="A100" s="19" t="s">
        <v>331</v>
      </c>
      <c r="B100" s="39">
        <v>207035</v>
      </c>
      <c r="C100" s="41">
        <v>25.52</v>
      </c>
      <c r="D100" s="42">
        <f t="shared" si="0"/>
        <v>21.692</v>
      </c>
      <c r="E100" s="43">
        <v>24</v>
      </c>
      <c r="F100" s="44">
        <f t="shared" si="2"/>
        <v>0.90383333333333338</v>
      </c>
      <c r="G100" s="19" t="s">
        <v>329</v>
      </c>
      <c r="H100" s="74"/>
      <c r="I100" s="46"/>
    </row>
    <row r="101" spans="1:9" ht="15.75" customHeight="1">
      <c r="A101" s="19" t="s">
        <v>333</v>
      </c>
      <c r="B101" s="39">
        <v>207022</v>
      </c>
      <c r="C101" s="41">
        <v>64.599999999999994</v>
      </c>
      <c r="D101" s="42">
        <f t="shared" si="0"/>
        <v>54.91</v>
      </c>
      <c r="E101" s="43">
        <v>48</v>
      </c>
      <c r="F101" s="44">
        <f t="shared" si="2"/>
        <v>1.1439583333333332</v>
      </c>
      <c r="G101" s="19" t="s">
        <v>332</v>
      </c>
      <c r="H101" s="74"/>
      <c r="I101" s="46"/>
    </row>
    <row r="102" spans="1:9" ht="15.75" customHeight="1">
      <c r="A102" s="19" t="s">
        <v>335</v>
      </c>
      <c r="B102" s="39">
        <v>207022</v>
      </c>
      <c r="C102" s="41">
        <v>516.79999999999995</v>
      </c>
      <c r="D102" s="42">
        <f t="shared" si="0"/>
        <v>439.28</v>
      </c>
      <c r="E102" s="43">
        <v>48</v>
      </c>
      <c r="F102" s="44">
        <f t="shared" si="2"/>
        <v>9.1516666666666655</v>
      </c>
      <c r="G102" s="19" t="s">
        <v>334</v>
      </c>
      <c r="H102" s="82">
        <v>1000188051</v>
      </c>
      <c r="I102" s="46"/>
    </row>
    <row r="103" spans="1:9" ht="15.75" customHeight="1">
      <c r="A103" s="19" t="s">
        <v>336</v>
      </c>
      <c r="B103" s="39">
        <v>207019</v>
      </c>
      <c r="C103" s="41">
        <v>32.049999999999997</v>
      </c>
      <c r="D103" s="42">
        <f t="shared" si="0"/>
        <v>27.242499999999996</v>
      </c>
      <c r="E103" s="43">
        <v>24</v>
      </c>
      <c r="F103" s="44">
        <f t="shared" si="2"/>
        <v>1.1351041666666666</v>
      </c>
      <c r="G103" s="19" t="s">
        <v>334</v>
      </c>
      <c r="H103" s="74"/>
      <c r="I103" s="46"/>
    </row>
    <row r="104" spans="1:9" ht="15.75" customHeight="1">
      <c r="A104" s="19" t="s">
        <v>337</v>
      </c>
      <c r="B104" s="39">
        <v>207020</v>
      </c>
      <c r="C104" s="41">
        <v>48.06</v>
      </c>
      <c r="D104" s="42">
        <f t="shared" si="0"/>
        <v>40.850999999999999</v>
      </c>
      <c r="E104" s="43">
        <v>36</v>
      </c>
      <c r="F104" s="44">
        <f t="shared" si="2"/>
        <v>1.1347499999999999</v>
      </c>
      <c r="G104" s="19" t="s">
        <v>332</v>
      </c>
      <c r="H104" s="74"/>
    </row>
    <row r="105" spans="1:9" ht="15.75" customHeight="1">
      <c r="A105" s="19" t="s">
        <v>338</v>
      </c>
      <c r="B105" s="39">
        <v>207020</v>
      </c>
      <c r="C105" s="41">
        <v>576.72</v>
      </c>
      <c r="D105" s="42">
        <f t="shared" si="0"/>
        <v>490.21199999999999</v>
      </c>
      <c r="E105" s="43">
        <v>432</v>
      </c>
      <c r="F105" s="44">
        <f t="shared" si="2"/>
        <v>1.1347499999999999</v>
      </c>
      <c r="G105" s="19" t="s">
        <v>121</v>
      </c>
      <c r="H105" s="74">
        <v>1000144676</v>
      </c>
      <c r="I105" s="46"/>
    </row>
    <row r="106" spans="1:9" ht="15.75" customHeight="1">
      <c r="A106" s="19" t="s">
        <v>339</v>
      </c>
      <c r="B106" s="39">
        <v>208003</v>
      </c>
      <c r="C106" s="41">
        <v>88.08</v>
      </c>
      <c r="D106" s="42">
        <f t="shared" si="0"/>
        <v>74.867999999999995</v>
      </c>
      <c r="E106" s="43">
        <v>108</v>
      </c>
      <c r="F106" s="44">
        <f t="shared" si="2"/>
        <v>0.69322222222222218</v>
      </c>
      <c r="G106" s="19" t="s">
        <v>41</v>
      </c>
      <c r="H106" s="74"/>
      <c r="I106" s="46"/>
    </row>
    <row r="107" spans="1:9" ht="15.75" customHeight="1">
      <c r="A107" s="19" t="s">
        <v>340</v>
      </c>
      <c r="B107" s="39">
        <v>207029</v>
      </c>
      <c r="C107" s="41">
        <v>78.09</v>
      </c>
      <c r="D107" s="42">
        <f t="shared" si="0"/>
        <v>66.376500000000007</v>
      </c>
      <c r="E107" s="43">
        <v>108</v>
      </c>
      <c r="F107" s="44">
        <f t="shared" si="2"/>
        <v>0.61459722222222224</v>
      </c>
      <c r="G107" s="19" t="s">
        <v>314</v>
      </c>
      <c r="H107" s="74"/>
    </row>
    <row r="108" spans="1:9" ht="15.75" customHeight="1">
      <c r="A108" s="19" t="s">
        <v>341</v>
      </c>
      <c r="B108" s="39" t="s">
        <v>467</v>
      </c>
      <c r="C108" s="41">
        <v>84.73</v>
      </c>
      <c r="D108" s="42">
        <f t="shared" si="0"/>
        <v>72.020499999999998</v>
      </c>
      <c r="E108" s="43">
        <v>108</v>
      </c>
      <c r="F108" s="44">
        <f t="shared" si="2"/>
        <v>0.66685648148148147</v>
      </c>
      <c r="G108" s="19" t="s">
        <v>41</v>
      </c>
      <c r="H108" s="74"/>
    </row>
    <row r="109" spans="1:9" ht="15.75" customHeight="1">
      <c r="A109" s="19" t="s">
        <v>342</v>
      </c>
      <c r="B109" s="39">
        <v>207033</v>
      </c>
      <c r="C109" s="41">
        <v>78.09</v>
      </c>
      <c r="D109" s="42">
        <f t="shared" si="0"/>
        <v>66.376500000000007</v>
      </c>
      <c r="E109" s="43">
        <v>108</v>
      </c>
      <c r="F109" s="44">
        <f t="shared" si="2"/>
        <v>0.61459722222222224</v>
      </c>
      <c r="G109" s="19" t="s">
        <v>314</v>
      </c>
      <c r="H109" s="74"/>
    </row>
    <row r="110" spans="1:9" ht="15.75" customHeight="1">
      <c r="A110" s="19" t="s">
        <v>343</v>
      </c>
      <c r="B110" s="39">
        <v>208002</v>
      </c>
      <c r="C110" s="41">
        <v>32.049999999999997</v>
      </c>
      <c r="D110" s="42">
        <f t="shared" si="0"/>
        <v>27.242499999999996</v>
      </c>
      <c r="E110" s="43">
        <v>24</v>
      </c>
      <c r="F110" s="44">
        <f t="shared" si="2"/>
        <v>1.1351041666666666</v>
      </c>
      <c r="G110" s="19" t="s">
        <v>314</v>
      </c>
      <c r="H110" s="74"/>
    </row>
    <row r="111" spans="1:9" ht="15.75" hidden="1" customHeight="1">
      <c r="A111" s="19" t="s">
        <v>345</v>
      </c>
      <c r="B111" s="39">
        <v>61710</v>
      </c>
      <c r="C111" s="41">
        <v>28.904399999999999</v>
      </c>
      <c r="D111" s="42">
        <f t="shared" si="0"/>
        <v>24.568739999999998</v>
      </c>
      <c r="E111" s="43">
        <v>24</v>
      </c>
      <c r="F111" s="44">
        <f t="shared" si="2"/>
        <v>1.0236974999999999</v>
      </c>
      <c r="G111" s="19" t="s">
        <v>344</v>
      </c>
      <c r="H111" s="74"/>
    </row>
    <row r="112" spans="1:9" ht="15.75" customHeight="1">
      <c r="A112" s="19" t="s">
        <v>345</v>
      </c>
      <c r="B112" s="62">
        <v>207032</v>
      </c>
      <c r="C112" s="41">
        <v>32.04</v>
      </c>
      <c r="D112" s="67">
        <f t="shared" si="0"/>
        <v>27.233999999999998</v>
      </c>
      <c r="E112" s="43">
        <v>24</v>
      </c>
      <c r="F112" s="44">
        <f t="shared" si="2"/>
        <v>1.1347499999999999</v>
      </c>
      <c r="G112" s="19" t="s">
        <v>332</v>
      </c>
      <c r="H112" s="74"/>
    </row>
    <row r="113" spans="1:9" ht="15.75" customHeight="1">
      <c r="A113" s="19" t="s">
        <v>346</v>
      </c>
      <c r="B113" s="39">
        <v>208005</v>
      </c>
      <c r="C113" s="41">
        <v>60.55</v>
      </c>
      <c r="D113" s="42">
        <f t="shared" si="0"/>
        <v>51.467499999999994</v>
      </c>
      <c r="E113" s="43">
        <v>48</v>
      </c>
      <c r="F113" s="44">
        <f t="shared" si="2"/>
        <v>1.0722395833333331</v>
      </c>
      <c r="G113" s="19" t="s">
        <v>347</v>
      </c>
      <c r="H113" s="74"/>
      <c r="I113" s="46"/>
    </row>
    <row r="114" spans="1:9" ht="15.75" customHeight="1">
      <c r="A114" s="19" t="s">
        <v>348</v>
      </c>
      <c r="B114" s="39">
        <v>207008</v>
      </c>
      <c r="C114" s="41">
        <v>52.55</v>
      </c>
      <c r="D114" s="42">
        <f t="shared" si="0"/>
        <v>44.667499999999997</v>
      </c>
      <c r="E114" s="43">
        <v>36</v>
      </c>
      <c r="F114" s="44">
        <f t="shared" si="2"/>
        <v>1.2407638888888888</v>
      </c>
      <c r="G114" s="19" t="s">
        <v>347</v>
      </c>
      <c r="H114" s="74"/>
      <c r="I114" s="46"/>
    </row>
    <row r="115" spans="1:9" ht="15.75" customHeight="1">
      <c r="A115" s="19" t="s">
        <v>350</v>
      </c>
      <c r="B115" s="39">
        <v>207008</v>
      </c>
      <c r="C115" s="41">
        <v>630.69000000000005</v>
      </c>
      <c r="D115" s="42">
        <f t="shared" si="0"/>
        <v>536.0865</v>
      </c>
      <c r="E115" s="43">
        <v>432</v>
      </c>
      <c r="F115" s="44">
        <f t="shared" si="2"/>
        <v>1.2409409722222222</v>
      </c>
      <c r="G115" s="19" t="s">
        <v>349</v>
      </c>
      <c r="H115" s="74"/>
      <c r="I115" s="46"/>
    </row>
    <row r="116" spans="1:9" ht="15.75" customHeight="1">
      <c r="A116" s="19" t="s">
        <v>351</v>
      </c>
      <c r="B116" s="39">
        <v>207003</v>
      </c>
      <c r="C116" s="41">
        <v>37</v>
      </c>
      <c r="D116" s="42">
        <f t="shared" si="0"/>
        <v>31.45</v>
      </c>
      <c r="E116" s="43">
        <v>24</v>
      </c>
      <c r="F116" s="44">
        <f t="shared" si="2"/>
        <v>1.3104166666666666</v>
      </c>
      <c r="G116" s="19" t="s">
        <v>352</v>
      </c>
      <c r="H116" s="74">
        <v>1000122484</v>
      </c>
      <c r="I116" s="46"/>
    </row>
    <row r="117" spans="1:9" ht="15.75" customHeight="1">
      <c r="A117" s="19" t="s">
        <v>353</v>
      </c>
      <c r="B117" s="39">
        <v>207003</v>
      </c>
      <c r="C117" s="41">
        <v>444.05</v>
      </c>
      <c r="D117" s="42">
        <f t="shared" si="0"/>
        <v>377.4425</v>
      </c>
      <c r="E117" s="43">
        <v>288</v>
      </c>
      <c r="F117" s="44">
        <f t="shared" si="2"/>
        <v>1.3105642361111112</v>
      </c>
      <c r="G117" s="19" t="s">
        <v>352</v>
      </c>
      <c r="H117" s="74"/>
      <c r="I117" s="46"/>
    </row>
    <row r="118" spans="1:9" ht="15.75" customHeight="1">
      <c r="A118" s="19" t="s">
        <v>354</v>
      </c>
      <c r="B118" s="39">
        <v>207004</v>
      </c>
      <c r="C118" s="41">
        <v>55.88</v>
      </c>
      <c r="D118" s="42">
        <f t="shared" si="0"/>
        <v>47.497999999999998</v>
      </c>
      <c r="E118" s="43">
        <v>36</v>
      </c>
      <c r="F118" s="44">
        <f t="shared" si="2"/>
        <v>1.3193888888888887</v>
      </c>
      <c r="G118" s="19" t="s">
        <v>352</v>
      </c>
      <c r="H118" s="82">
        <v>1000122394</v>
      </c>
      <c r="I118" s="46"/>
    </row>
    <row r="119" spans="1:9" ht="15.75" customHeight="1">
      <c r="A119" s="19" t="s">
        <v>356</v>
      </c>
      <c r="B119" s="39">
        <v>207004</v>
      </c>
      <c r="C119" s="41">
        <v>444.05</v>
      </c>
      <c r="D119" s="42">
        <f t="shared" si="0"/>
        <v>377.4425</v>
      </c>
      <c r="E119" s="43">
        <v>288</v>
      </c>
      <c r="F119" s="44">
        <f t="shared" si="2"/>
        <v>1.3105642361111112</v>
      </c>
      <c r="G119" s="19" t="s">
        <v>355</v>
      </c>
      <c r="H119" s="74"/>
      <c r="I119" s="46"/>
    </row>
    <row r="120" spans="1:9" ht="15.75" customHeight="1">
      <c r="A120" s="19" t="s">
        <v>357</v>
      </c>
      <c r="B120" s="39">
        <v>207006</v>
      </c>
      <c r="C120" s="41">
        <v>24.06</v>
      </c>
      <c r="D120" s="42">
        <f t="shared" si="0"/>
        <v>20.450999999999997</v>
      </c>
      <c r="E120" s="43">
        <v>18</v>
      </c>
      <c r="F120" s="44">
        <f t="shared" si="2"/>
        <v>1.1361666666666665</v>
      </c>
      <c r="G120" s="19" t="s">
        <v>273</v>
      </c>
      <c r="H120" s="74">
        <v>1000188057</v>
      </c>
      <c r="I120" s="46"/>
    </row>
    <row r="121" spans="1:9" ht="15.75" customHeight="1">
      <c r="A121" s="19" t="s">
        <v>358</v>
      </c>
      <c r="B121" s="39">
        <v>207027</v>
      </c>
      <c r="C121" s="41">
        <v>51.96</v>
      </c>
      <c r="D121" s="42">
        <f t="shared" si="0"/>
        <v>44.165999999999997</v>
      </c>
      <c r="E121" s="43">
        <v>36</v>
      </c>
      <c r="F121" s="44">
        <f t="shared" si="2"/>
        <v>1.2268333333333332</v>
      </c>
      <c r="G121" s="19" t="s">
        <v>359</v>
      </c>
      <c r="H121" s="74"/>
      <c r="I121" s="46"/>
    </row>
    <row r="122" spans="1:9" ht="15.75" customHeight="1">
      <c r="A122" s="19" t="s">
        <v>360</v>
      </c>
      <c r="B122" s="39">
        <v>207027</v>
      </c>
      <c r="C122" s="41">
        <v>519.62</v>
      </c>
      <c r="D122" s="42">
        <f t="shared" si="0"/>
        <v>441.67699999999996</v>
      </c>
      <c r="E122" s="43">
        <v>360</v>
      </c>
      <c r="F122" s="44">
        <f t="shared" si="2"/>
        <v>1.2268805555555555</v>
      </c>
      <c r="G122" s="19" t="s">
        <v>359</v>
      </c>
      <c r="H122" s="74"/>
      <c r="I122" s="46"/>
    </row>
    <row r="123" spans="1:9" ht="15.75" customHeight="1">
      <c r="A123" s="19" t="s">
        <v>361</v>
      </c>
      <c r="B123" s="39">
        <v>206705</v>
      </c>
      <c r="C123" s="41">
        <v>122.78</v>
      </c>
      <c r="D123" s="42">
        <f t="shared" si="0"/>
        <v>104.363</v>
      </c>
      <c r="E123" s="43">
        <v>144</v>
      </c>
      <c r="F123" s="44">
        <f t="shared" si="2"/>
        <v>0.72474305555555552</v>
      </c>
      <c r="G123" s="19" t="s">
        <v>362</v>
      </c>
      <c r="H123" s="82"/>
      <c r="I123" s="46"/>
    </row>
    <row r="124" spans="1:9" ht="15.75" customHeight="1">
      <c r="A124" s="19" t="s">
        <v>363</v>
      </c>
      <c r="B124" s="39">
        <v>207021</v>
      </c>
      <c r="C124" s="41">
        <v>55.08</v>
      </c>
      <c r="D124" s="42">
        <f t="shared" si="0"/>
        <v>46.817999999999998</v>
      </c>
      <c r="E124" s="43">
        <v>36</v>
      </c>
      <c r="F124" s="44">
        <f t="shared" si="2"/>
        <v>1.3005</v>
      </c>
      <c r="G124" s="19" t="s">
        <v>364</v>
      </c>
      <c r="H124" s="74"/>
    </row>
    <row r="125" spans="1:9" ht="15.75" customHeight="1">
      <c r="A125" s="19" t="s">
        <v>365</v>
      </c>
      <c r="B125" s="39">
        <v>207021</v>
      </c>
      <c r="C125" s="41">
        <v>550.82000000000005</v>
      </c>
      <c r="D125" s="42">
        <f t="shared" si="0"/>
        <v>468.197</v>
      </c>
      <c r="E125" s="43">
        <v>360</v>
      </c>
      <c r="F125" s="44">
        <f t="shared" si="2"/>
        <v>1.3005472222222223</v>
      </c>
      <c r="G125" s="19" t="s">
        <v>364</v>
      </c>
      <c r="H125" s="74"/>
      <c r="I125" s="46"/>
    </row>
    <row r="126" spans="1:9" ht="15.75" customHeight="1">
      <c r="A126" s="19" t="s">
        <v>366</v>
      </c>
      <c r="B126" s="39">
        <v>207014</v>
      </c>
      <c r="C126" s="41">
        <v>51.96</v>
      </c>
      <c r="D126" s="42">
        <f t="shared" si="0"/>
        <v>44.165999999999997</v>
      </c>
      <c r="E126" s="43">
        <v>36</v>
      </c>
      <c r="F126" s="44">
        <f t="shared" si="2"/>
        <v>1.2268333333333332</v>
      </c>
      <c r="G126" s="19" t="s">
        <v>367</v>
      </c>
      <c r="H126" s="74">
        <v>1000188054</v>
      </c>
      <c r="I126" s="46"/>
    </row>
    <row r="127" spans="1:9" ht="15.75" customHeight="1">
      <c r="A127" s="19" t="s">
        <v>368</v>
      </c>
      <c r="B127" s="39">
        <v>207014</v>
      </c>
      <c r="C127" s="41">
        <v>519.62</v>
      </c>
      <c r="D127" s="42">
        <f t="shared" si="0"/>
        <v>441.67699999999996</v>
      </c>
      <c r="E127" s="43">
        <v>360</v>
      </c>
      <c r="F127" s="44">
        <f t="shared" si="2"/>
        <v>1.2268805555555555</v>
      </c>
      <c r="G127" s="19" t="s">
        <v>367</v>
      </c>
      <c r="H127" s="77"/>
      <c r="I127" s="46"/>
    </row>
    <row r="128" spans="1:9" ht="15.75" customHeight="1">
      <c r="A128" s="19" t="s">
        <v>470</v>
      </c>
      <c r="B128" s="39">
        <v>207018</v>
      </c>
      <c r="C128" s="41">
        <v>50.8</v>
      </c>
      <c r="D128" s="42">
        <f t="shared" si="0"/>
        <v>43.18</v>
      </c>
      <c r="E128" s="43">
        <v>36</v>
      </c>
      <c r="F128" s="44">
        <f t="shared" si="2"/>
        <v>1.1994444444444445</v>
      </c>
      <c r="G128" s="78" t="s">
        <v>369</v>
      </c>
      <c r="H128" s="81">
        <v>1000188058</v>
      </c>
    </row>
    <row r="129" spans="1:9" ht="15.75" customHeight="1">
      <c r="A129" s="19" t="s">
        <v>370</v>
      </c>
      <c r="B129" s="39" t="s">
        <v>467</v>
      </c>
      <c r="C129" s="41">
        <v>50.8</v>
      </c>
      <c r="D129" s="42">
        <f t="shared" si="0"/>
        <v>43.18</v>
      </c>
      <c r="E129" s="43">
        <v>36</v>
      </c>
      <c r="F129" s="44">
        <f t="shared" si="2"/>
        <v>1.1994444444444445</v>
      </c>
      <c r="G129" s="19" t="s">
        <v>369</v>
      </c>
      <c r="H129" s="79"/>
      <c r="I129" s="46"/>
    </row>
    <row r="130" spans="1:9" ht="15.75" hidden="1" customHeight="1">
      <c r="A130" s="19" t="s">
        <v>371</v>
      </c>
      <c r="B130" s="39">
        <v>61712</v>
      </c>
      <c r="C130" s="41">
        <v>28.904399999999999</v>
      </c>
      <c r="D130" s="42">
        <f t="shared" si="0"/>
        <v>24.568739999999998</v>
      </c>
      <c r="E130" s="43">
        <v>24</v>
      </c>
      <c r="F130" s="44">
        <f t="shared" si="2"/>
        <v>1.0236974999999999</v>
      </c>
      <c r="G130" s="19" t="s">
        <v>20</v>
      </c>
      <c r="H130" s="74"/>
    </row>
    <row r="131" spans="1:9" ht="15.75" customHeight="1">
      <c r="A131" s="19" t="s">
        <v>373</v>
      </c>
      <c r="B131" s="39">
        <v>208515</v>
      </c>
      <c r="C131" s="41">
        <v>24.29</v>
      </c>
      <c r="D131" s="42">
        <f t="shared" si="0"/>
        <v>20.6465</v>
      </c>
      <c r="E131" s="43">
        <v>12</v>
      </c>
      <c r="F131" s="44">
        <f t="shared" si="2"/>
        <v>1.7205416666666666</v>
      </c>
      <c r="G131" s="19" t="s">
        <v>372</v>
      </c>
      <c r="H131" s="74"/>
    </row>
    <row r="132" spans="1:9" ht="15.75" customHeight="1">
      <c r="A132" s="19" t="s">
        <v>374</v>
      </c>
      <c r="B132" s="39">
        <v>209008</v>
      </c>
      <c r="C132" s="41">
        <v>39.86</v>
      </c>
      <c r="D132" s="42">
        <f t="shared" si="0"/>
        <v>33.881</v>
      </c>
      <c r="E132" s="43">
        <v>12</v>
      </c>
      <c r="F132" s="44">
        <f t="shared" si="2"/>
        <v>2.8234166666666667</v>
      </c>
      <c r="G132" s="19" t="s">
        <v>375</v>
      </c>
      <c r="H132" s="74"/>
    </row>
    <row r="133" spans="1:9" ht="15.75" customHeight="1">
      <c r="A133" s="19" t="s">
        <v>376</v>
      </c>
      <c r="B133" s="39">
        <v>208502</v>
      </c>
      <c r="C133" s="41">
        <v>58.97</v>
      </c>
      <c r="D133" s="42">
        <f t="shared" si="0"/>
        <v>50.124499999999998</v>
      </c>
      <c r="E133" s="43">
        <v>200</v>
      </c>
      <c r="F133" s="44">
        <f t="shared" si="2"/>
        <v>0.25062249999999997</v>
      </c>
      <c r="G133" s="19" t="s">
        <v>285</v>
      </c>
      <c r="H133" s="74"/>
    </row>
    <row r="134" spans="1:9" ht="15.75" customHeight="1">
      <c r="A134" s="19" t="s">
        <v>377</v>
      </c>
      <c r="B134" s="39">
        <v>209006</v>
      </c>
      <c r="C134" s="41">
        <v>23.63</v>
      </c>
      <c r="D134" s="42">
        <f t="shared" si="0"/>
        <v>20.0855</v>
      </c>
      <c r="E134" s="43">
        <v>12</v>
      </c>
      <c r="F134" s="44">
        <f t="shared" si="2"/>
        <v>1.6737916666666666</v>
      </c>
      <c r="G134" s="19" t="s">
        <v>224</v>
      </c>
      <c r="H134" s="74"/>
      <c r="I134" s="46"/>
    </row>
    <row r="135" spans="1:9" ht="15.75" customHeight="1">
      <c r="A135" s="19" t="s">
        <v>378</v>
      </c>
      <c r="B135" s="39" t="s">
        <v>467</v>
      </c>
      <c r="C135" s="41">
        <v>26.95</v>
      </c>
      <c r="D135" s="42">
        <f t="shared" si="0"/>
        <v>22.907499999999999</v>
      </c>
      <c r="E135" s="43">
        <v>12</v>
      </c>
      <c r="F135" s="44">
        <f t="shared" si="2"/>
        <v>1.9089583333333333</v>
      </c>
      <c r="G135" s="19" t="s">
        <v>224</v>
      </c>
      <c r="H135" s="74"/>
    </row>
    <row r="136" spans="1:9" ht="15.75" hidden="1" customHeight="1">
      <c r="A136" s="19" t="s">
        <v>379</v>
      </c>
      <c r="B136" s="39">
        <v>61739</v>
      </c>
      <c r="C136" s="41">
        <v>50.072749999999999</v>
      </c>
      <c r="D136" s="42">
        <f t="shared" si="0"/>
        <v>42.561837499999996</v>
      </c>
      <c r="E136" s="43">
        <v>24</v>
      </c>
      <c r="F136" s="44">
        <f t="shared" si="2"/>
        <v>1.7734098958333331</v>
      </c>
      <c r="G136" s="19" t="s">
        <v>23</v>
      </c>
      <c r="H136" s="74"/>
    </row>
    <row r="137" spans="1:9" ht="15.75" customHeight="1">
      <c r="A137" s="19" t="s">
        <v>380</v>
      </c>
      <c r="B137" s="39">
        <v>208507</v>
      </c>
      <c r="C137" s="41">
        <v>61.29</v>
      </c>
      <c r="D137" s="42">
        <f t="shared" si="0"/>
        <v>52.096499999999999</v>
      </c>
      <c r="E137" s="43">
        <v>48</v>
      </c>
      <c r="F137" s="44">
        <f t="shared" si="2"/>
        <v>1.0853437500000001</v>
      </c>
      <c r="G137" s="19" t="s">
        <v>17</v>
      </c>
      <c r="H137" s="74"/>
    </row>
    <row r="138" spans="1:9" ht="15.75" customHeight="1">
      <c r="A138" s="19" t="s">
        <v>381</v>
      </c>
      <c r="B138" s="39">
        <v>208508</v>
      </c>
      <c r="C138" s="41">
        <v>56.12</v>
      </c>
      <c r="D138" s="42">
        <f t="shared" si="0"/>
        <v>47.701999999999998</v>
      </c>
      <c r="E138" s="43">
        <v>48</v>
      </c>
      <c r="F138" s="44">
        <f t="shared" si="2"/>
        <v>0.99379166666666663</v>
      </c>
      <c r="G138" s="19" t="s">
        <v>17</v>
      </c>
      <c r="H138" s="74"/>
      <c r="I138" s="46"/>
    </row>
    <row r="139" spans="1:9" ht="15.75" customHeight="1">
      <c r="A139" s="19" t="s">
        <v>382</v>
      </c>
      <c r="B139" s="39">
        <v>208500</v>
      </c>
      <c r="C139" s="41">
        <v>55.38</v>
      </c>
      <c r="D139" s="42">
        <f t="shared" si="0"/>
        <v>47.073</v>
      </c>
      <c r="E139" s="43">
        <v>48</v>
      </c>
      <c r="F139" s="44">
        <f t="shared" si="2"/>
        <v>0.98068750000000005</v>
      </c>
      <c r="G139" s="19" t="s">
        <v>17</v>
      </c>
      <c r="H139" s="74"/>
      <c r="I139" s="46"/>
    </row>
    <row r="140" spans="1:9" ht="15.75" customHeight="1">
      <c r="A140" s="19" t="s">
        <v>383</v>
      </c>
      <c r="B140" s="39">
        <v>208512</v>
      </c>
      <c r="C140" s="41">
        <v>33.659999999999997</v>
      </c>
      <c r="D140" s="42">
        <f t="shared" si="0"/>
        <v>28.610999999999997</v>
      </c>
      <c r="E140" s="43">
        <v>48</v>
      </c>
      <c r="F140" s="44">
        <f t="shared" ref="F140:F203" si="3">D140/E140</f>
        <v>0.59606249999999994</v>
      </c>
      <c r="G140" s="19" t="s">
        <v>384</v>
      </c>
      <c r="H140" s="74"/>
      <c r="I140" s="46"/>
    </row>
    <row r="141" spans="1:9" ht="15.75" customHeight="1">
      <c r="A141" s="19" t="s">
        <v>385</v>
      </c>
      <c r="B141" s="39">
        <v>207026</v>
      </c>
      <c r="C141" s="41">
        <v>36.979999999999997</v>
      </c>
      <c r="D141" s="42">
        <f t="shared" si="0"/>
        <v>31.432999999999996</v>
      </c>
      <c r="E141" s="43">
        <v>100</v>
      </c>
      <c r="F141" s="44">
        <f t="shared" si="3"/>
        <v>0.31432999999999994</v>
      </c>
      <c r="G141" s="19" t="s">
        <v>149</v>
      </c>
      <c r="H141" s="74"/>
    </row>
    <row r="142" spans="1:9" ht="15.75" customHeight="1">
      <c r="A142" s="19" t="s">
        <v>468</v>
      </c>
      <c r="B142" s="39">
        <v>209012</v>
      </c>
      <c r="C142" s="41">
        <v>24.72</v>
      </c>
      <c r="D142" s="42">
        <f t="shared" si="0"/>
        <v>21.011999999999997</v>
      </c>
      <c r="E142" s="43">
        <v>12</v>
      </c>
      <c r="F142" s="44">
        <f t="shared" si="3"/>
        <v>1.7509999999999997</v>
      </c>
      <c r="G142" s="19" t="s">
        <v>17</v>
      </c>
      <c r="H142" s="74"/>
    </row>
    <row r="143" spans="1:9" ht="15.75" customHeight="1">
      <c r="A143" s="19" t="s">
        <v>386</v>
      </c>
      <c r="B143" s="39">
        <v>206430</v>
      </c>
      <c r="C143" s="41">
        <v>68.89</v>
      </c>
      <c r="D143" s="42">
        <f t="shared" si="0"/>
        <v>58.5565</v>
      </c>
      <c r="E143" s="43">
        <v>48</v>
      </c>
      <c r="F143" s="44">
        <f t="shared" si="3"/>
        <v>1.2199270833333333</v>
      </c>
      <c r="G143" s="19" t="s">
        <v>137</v>
      </c>
      <c r="H143" s="74"/>
      <c r="I143" s="46"/>
    </row>
    <row r="144" spans="1:9" ht="15.75" customHeight="1">
      <c r="A144" s="19" t="s">
        <v>387</v>
      </c>
      <c r="B144" s="39">
        <v>206420</v>
      </c>
      <c r="C144" s="41">
        <v>70.77</v>
      </c>
      <c r="D144" s="42">
        <f t="shared" si="0"/>
        <v>60.154499999999992</v>
      </c>
      <c r="E144" s="43">
        <v>72</v>
      </c>
      <c r="F144" s="44">
        <f t="shared" si="3"/>
        <v>0.83547916666666655</v>
      </c>
      <c r="G144" s="19" t="s">
        <v>17</v>
      </c>
      <c r="H144" s="74"/>
      <c r="I144" s="46"/>
    </row>
    <row r="145" spans="1:24" ht="15.75" customHeight="1">
      <c r="A145" s="19" t="s">
        <v>388</v>
      </c>
      <c r="B145" s="39" t="s">
        <v>467</v>
      </c>
      <c r="C145" s="41">
        <v>49.31</v>
      </c>
      <c r="D145" s="42">
        <f t="shared" si="0"/>
        <v>41.913499999999999</v>
      </c>
      <c r="E145" s="43">
        <v>48</v>
      </c>
      <c r="F145" s="44">
        <f t="shared" si="3"/>
        <v>0.87319791666666668</v>
      </c>
      <c r="G145" s="19" t="s">
        <v>41</v>
      </c>
      <c r="H145" s="74"/>
    </row>
    <row r="146" spans="1:24" ht="15.75" customHeight="1">
      <c r="A146" s="19" t="s">
        <v>389</v>
      </c>
      <c r="B146" s="39" t="s">
        <v>467</v>
      </c>
      <c r="C146" s="41">
        <v>49.31</v>
      </c>
      <c r="D146" s="42">
        <f t="shared" si="0"/>
        <v>41.913499999999999</v>
      </c>
      <c r="E146" s="43">
        <v>48</v>
      </c>
      <c r="F146" s="44">
        <f t="shared" si="3"/>
        <v>0.87319791666666668</v>
      </c>
      <c r="G146" s="19" t="s">
        <v>41</v>
      </c>
      <c r="H146" s="74"/>
      <c r="I146" s="46"/>
    </row>
    <row r="147" spans="1:24" ht="15.75" hidden="1" customHeight="1">
      <c r="A147" s="19" t="s">
        <v>390</v>
      </c>
      <c r="B147" s="39">
        <v>66179</v>
      </c>
      <c r="C147" s="41">
        <v>46.253550000000004</v>
      </c>
      <c r="D147" s="42">
        <f t="shared" si="0"/>
        <v>39.315517500000006</v>
      </c>
      <c r="E147" s="43">
        <v>48</v>
      </c>
      <c r="F147" s="44">
        <f t="shared" si="3"/>
        <v>0.81907328125000012</v>
      </c>
      <c r="G147" s="19" t="s">
        <v>224</v>
      </c>
      <c r="H147" s="74"/>
    </row>
    <row r="148" spans="1:24" ht="15.75" customHeight="1">
      <c r="A148" s="19" t="s">
        <v>391</v>
      </c>
      <c r="B148" s="39">
        <v>206438</v>
      </c>
      <c r="C148" s="41">
        <v>93.66</v>
      </c>
      <c r="D148" s="42">
        <f t="shared" si="0"/>
        <v>79.61099999999999</v>
      </c>
      <c r="E148" s="43">
        <v>72</v>
      </c>
      <c r="F148" s="44">
        <f t="shared" si="3"/>
        <v>1.1057083333333333</v>
      </c>
      <c r="G148" s="19" t="s">
        <v>41</v>
      </c>
      <c r="H148" s="74"/>
    </row>
    <row r="149" spans="1:24" ht="15.75" customHeight="1">
      <c r="A149" s="19" t="s">
        <v>392</v>
      </c>
      <c r="B149" s="39">
        <v>206410</v>
      </c>
      <c r="C149" s="41">
        <v>64.58</v>
      </c>
      <c r="D149" s="42">
        <f t="shared" si="0"/>
        <v>54.892999999999994</v>
      </c>
      <c r="E149" s="43">
        <v>48</v>
      </c>
      <c r="F149" s="44">
        <f t="shared" si="3"/>
        <v>1.1436041666666665</v>
      </c>
      <c r="G149" s="19" t="s">
        <v>224</v>
      </c>
      <c r="H149" s="74"/>
      <c r="I149" s="46"/>
    </row>
    <row r="150" spans="1:24" ht="15.75" customHeight="1">
      <c r="A150" s="19" t="s">
        <v>393</v>
      </c>
      <c r="B150" s="39">
        <v>206415</v>
      </c>
      <c r="C150" s="41">
        <v>48.77</v>
      </c>
      <c r="D150" s="42">
        <f t="shared" si="0"/>
        <v>41.454500000000003</v>
      </c>
      <c r="E150" s="43">
        <v>36</v>
      </c>
      <c r="F150" s="44">
        <f t="shared" si="3"/>
        <v>1.1515138888888889</v>
      </c>
      <c r="G150" s="19" t="s">
        <v>17</v>
      </c>
      <c r="H150" s="83">
        <v>1000171391</v>
      </c>
      <c r="I150" s="46"/>
    </row>
    <row r="151" spans="1:24" ht="15.75" customHeight="1">
      <c r="A151" s="19" t="s">
        <v>394</v>
      </c>
      <c r="B151" s="39">
        <v>206017</v>
      </c>
      <c r="C151" s="41">
        <v>95.55</v>
      </c>
      <c r="D151" s="42">
        <f t="shared" si="0"/>
        <v>81.217500000000001</v>
      </c>
      <c r="E151" s="43">
        <v>96</v>
      </c>
      <c r="F151" s="44">
        <f t="shared" si="3"/>
        <v>0.84601562500000005</v>
      </c>
      <c r="G151" s="78" t="s">
        <v>41</v>
      </c>
      <c r="H151" s="80"/>
      <c r="I151" s="46"/>
    </row>
    <row r="152" spans="1:24" ht="15.75" customHeight="1">
      <c r="A152" s="19" t="s">
        <v>395</v>
      </c>
      <c r="B152" s="39">
        <v>206418</v>
      </c>
      <c r="C152" s="41">
        <v>33.58</v>
      </c>
      <c r="D152" s="42">
        <f t="shared" si="0"/>
        <v>28.542999999999999</v>
      </c>
      <c r="E152" s="43">
        <v>54</v>
      </c>
      <c r="F152" s="44">
        <f t="shared" si="3"/>
        <v>0.52857407407407409</v>
      </c>
      <c r="G152" s="19" t="s">
        <v>369</v>
      </c>
      <c r="H152" s="79"/>
      <c r="I152" s="46"/>
    </row>
    <row r="153" spans="1:24" ht="15.75" customHeight="1">
      <c r="A153" s="19" t="s">
        <v>396</v>
      </c>
      <c r="B153" s="39">
        <v>206402</v>
      </c>
      <c r="C153" s="41">
        <v>33.58</v>
      </c>
      <c r="D153" s="42">
        <f t="shared" si="0"/>
        <v>28.542999999999999</v>
      </c>
      <c r="E153" s="43">
        <v>54</v>
      </c>
      <c r="F153" s="44">
        <f t="shared" si="3"/>
        <v>0.52857407407407409</v>
      </c>
      <c r="G153" s="19" t="s">
        <v>369</v>
      </c>
      <c r="H153" s="74"/>
      <c r="I153" s="46"/>
    </row>
    <row r="154" spans="1:24" ht="15.75" customHeight="1">
      <c r="A154" s="19" t="s">
        <v>397</v>
      </c>
      <c r="B154" s="39" t="s">
        <v>467</v>
      </c>
      <c r="C154" s="41">
        <v>33.58</v>
      </c>
      <c r="D154" s="42">
        <f t="shared" si="0"/>
        <v>28.542999999999999</v>
      </c>
      <c r="E154" s="43">
        <v>54</v>
      </c>
      <c r="F154" s="44">
        <f t="shared" si="3"/>
        <v>0.52857407407407409</v>
      </c>
      <c r="G154" s="19" t="s">
        <v>369</v>
      </c>
      <c r="H154" s="74"/>
      <c r="I154" s="46"/>
    </row>
    <row r="155" spans="1:24" ht="15.75" customHeight="1">
      <c r="A155" s="19" t="s">
        <v>398</v>
      </c>
      <c r="B155" s="39" t="s">
        <v>467</v>
      </c>
      <c r="C155" s="41">
        <v>33.58</v>
      </c>
      <c r="D155" s="42">
        <f t="shared" si="0"/>
        <v>28.542999999999999</v>
      </c>
      <c r="E155" s="43">
        <v>54</v>
      </c>
      <c r="F155" s="44">
        <f t="shared" si="3"/>
        <v>0.52857407407407409</v>
      </c>
      <c r="G155" s="19" t="s">
        <v>369</v>
      </c>
      <c r="H155" s="74"/>
      <c r="I155" s="46"/>
    </row>
    <row r="156" spans="1:24" ht="15.75" hidden="1" customHeight="1">
      <c r="A156" s="19" t="s">
        <v>399</v>
      </c>
      <c r="B156" s="39">
        <v>1824</v>
      </c>
      <c r="C156" s="41">
        <v>41.631449999999994</v>
      </c>
      <c r="D156" s="42">
        <f t="shared" si="0"/>
        <v>35.386732499999994</v>
      </c>
      <c r="E156" s="43">
        <v>54</v>
      </c>
      <c r="F156" s="44">
        <f t="shared" si="3"/>
        <v>0.655309861111111</v>
      </c>
      <c r="G156" s="19" t="s">
        <v>41</v>
      </c>
      <c r="H156" s="74"/>
      <c r="I156" s="46" t="s">
        <v>466</v>
      </c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</row>
    <row r="157" spans="1:24" ht="15.75" customHeight="1">
      <c r="A157" s="19" t="s">
        <v>400</v>
      </c>
      <c r="B157" s="39">
        <v>249003</v>
      </c>
      <c r="C157" s="41">
        <v>43.4</v>
      </c>
      <c r="D157" s="42">
        <f t="shared" si="0"/>
        <v>36.89</v>
      </c>
      <c r="E157" s="43">
        <v>200</v>
      </c>
      <c r="F157" s="44">
        <f t="shared" si="3"/>
        <v>0.18445</v>
      </c>
      <c r="G157" s="19" t="s">
        <v>491</v>
      </c>
      <c r="H157" s="74"/>
      <c r="I157" s="46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</row>
    <row r="158" spans="1:24" ht="15.75" customHeight="1">
      <c r="A158" s="19" t="s">
        <v>401</v>
      </c>
      <c r="B158" s="39">
        <v>249013</v>
      </c>
      <c r="C158" s="41">
        <v>36.33</v>
      </c>
      <c r="D158" s="42">
        <f t="shared" si="0"/>
        <v>30.880499999999998</v>
      </c>
      <c r="E158" s="43">
        <v>200</v>
      </c>
      <c r="F158" s="44">
        <f t="shared" si="3"/>
        <v>0.1544025</v>
      </c>
      <c r="G158" s="19" t="s">
        <v>46</v>
      </c>
      <c r="H158" s="74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</row>
    <row r="159" spans="1:24" ht="15.75" customHeight="1">
      <c r="A159" s="19" t="s">
        <v>402</v>
      </c>
      <c r="B159" s="39">
        <v>249008</v>
      </c>
      <c r="C159" s="41">
        <v>56.8</v>
      </c>
      <c r="D159" s="42">
        <f t="shared" si="0"/>
        <v>48.279999999999994</v>
      </c>
      <c r="E159" s="43">
        <v>300</v>
      </c>
      <c r="F159" s="44">
        <f t="shared" si="3"/>
        <v>0.16093333333333332</v>
      </c>
      <c r="G159" s="19" t="s">
        <v>44</v>
      </c>
      <c r="H159" s="74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</row>
    <row r="160" spans="1:24" ht="15.75" customHeight="1">
      <c r="A160" s="19" t="s">
        <v>403</v>
      </c>
      <c r="B160" s="39">
        <v>249007</v>
      </c>
      <c r="C160" s="41">
        <v>61.49</v>
      </c>
      <c r="D160" s="42">
        <f t="shared" si="0"/>
        <v>52.266500000000001</v>
      </c>
      <c r="E160" s="43">
        <v>3000</v>
      </c>
      <c r="F160" s="44">
        <f t="shared" si="3"/>
        <v>1.7422166666666666E-2</v>
      </c>
      <c r="G160" s="19" t="s">
        <v>44</v>
      </c>
      <c r="H160" s="74"/>
      <c r="I160" s="46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</row>
    <row r="161" spans="1:24" ht="15.75" customHeight="1">
      <c r="A161" s="19" t="s">
        <v>404</v>
      </c>
      <c r="B161" s="39">
        <v>249105</v>
      </c>
      <c r="C161" s="41">
        <v>7.46</v>
      </c>
      <c r="D161" s="42">
        <f t="shared" si="0"/>
        <v>6.3410000000000002</v>
      </c>
      <c r="E161" s="43">
        <v>200</v>
      </c>
      <c r="F161" s="44">
        <f t="shared" si="3"/>
        <v>3.1705000000000004E-2</v>
      </c>
      <c r="G161" s="19" t="s">
        <v>405</v>
      </c>
      <c r="H161" s="74"/>
      <c r="I161" s="46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</row>
    <row r="162" spans="1:24" ht="15.75" customHeight="1">
      <c r="A162" s="19" t="s">
        <v>406</v>
      </c>
      <c r="B162" s="39">
        <v>249015</v>
      </c>
      <c r="C162" s="41">
        <v>6.86</v>
      </c>
      <c r="D162" s="42">
        <f t="shared" si="0"/>
        <v>5.8310000000000004</v>
      </c>
      <c r="E162" s="43">
        <v>3000</v>
      </c>
      <c r="F162" s="44">
        <f t="shared" si="3"/>
        <v>1.9436666666666669E-3</v>
      </c>
      <c r="G162" s="19" t="s">
        <v>492</v>
      </c>
      <c r="H162" s="74"/>
      <c r="I162" s="46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</row>
    <row r="163" spans="1:24" ht="15.75" customHeight="1">
      <c r="A163" s="19" t="s">
        <v>407</v>
      </c>
      <c r="B163" s="39">
        <v>249012</v>
      </c>
      <c r="C163" s="41">
        <v>13.2</v>
      </c>
      <c r="D163" s="42">
        <f t="shared" si="0"/>
        <v>11.219999999999999</v>
      </c>
      <c r="E163" s="43">
        <v>3000</v>
      </c>
      <c r="F163" s="44">
        <f t="shared" si="3"/>
        <v>3.7399999999999998E-3</v>
      </c>
      <c r="G163" s="19" t="s">
        <v>492</v>
      </c>
      <c r="H163" s="74"/>
      <c r="I163" s="46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</row>
    <row r="164" spans="1:24" ht="15.75" customHeight="1">
      <c r="A164" s="19" t="s">
        <v>409</v>
      </c>
      <c r="B164" s="39">
        <v>249016</v>
      </c>
      <c r="C164" s="41">
        <v>30.31</v>
      </c>
      <c r="D164" s="42">
        <f t="shared" si="0"/>
        <v>25.763499999999997</v>
      </c>
      <c r="E164" s="43">
        <v>2000</v>
      </c>
      <c r="F164" s="44">
        <f t="shared" si="3"/>
        <v>1.2881749999999999E-2</v>
      </c>
      <c r="G164" s="19" t="s">
        <v>408</v>
      </c>
      <c r="H164" s="74"/>
      <c r="I164" s="46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</row>
    <row r="165" spans="1:24" ht="15.75" customHeight="1">
      <c r="A165" s="19" t="s">
        <v>411</v>
      </c>
      <c r="B165" s="39">
        <v>249101</v>
      </c>
      <c r="C165" s="41">
        <v>30.31</v>
      </c>
      <c r="D165" s="42">
        <f t="shared" si="0"/>
        <v>25.763499999999997</v>
      </c>
      <c r="E165" s="43">
        <v>1000</v>
      </c>
      <c r="F165" s="44">
        <f t="shared" si="3"/>
        <v>2.5763499999999998E-2</v>
      </c>
      <c r="G165" s="19" t="s">
        <v>410</v>
      </c>
      <c r="H165" s="74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</row>
    <row r="166" spans="1:24" ht="15.75" customHeight="1">
      <c r="A166" s="19" t="s">
        <v>412</v>
      </c>
      <c r="B166" s="39">
        <v>249012</v>
      </c>
      <c r="C166" s="41">
        <v>30.31</v>
      </c>
      <c r="D166" s="42">
        <f t="shared" si="0"/>
        <v>25.763499999999997</v>
      </c>
      <c r="E166" s="43">
        <v>2000</v>
      </c>
      <c r="F166" s="44">
        <f t="shared" si="3"/>
        <v>1.2881749999999999E-2</v>
      </c>
      <c r="G166" s="19" t="s">
        <v>413</v>
      </c>
      <c r="H166" s="74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</row>
    <row r="167" spans="1:24" ht="15.75" customHeight="1">
      <c r="A167" s="19" t="s">
        <v>414</v>
      </c>
      <c r="B167" s="39">
        <v>204007</v>
      </c>
      <c r="C167" s="41">
        <v>12.55</v>
      </c>
      <c r="D167" s="42">
        <f t="shared" si="0"/>
        <v>10.6675</v>
      </c>
      <c r="E167" s="43">
        <v>24</v>
      </c>
      <c r="F167" s="44">
        <f t="shared" si="3"/>
        <v>0.4444791666666667</v>
      </c>
      <c r="G167" s="19" t="s">
        <v>41</v>
      </c>
      <c r="H167" s="82">
        <v>1000184213</v>
      </c>
    </row>
    <row r="168" spans="1:24" ht="15.75" customHeight="1">
      <c r="A168" s="19" t="s">
        <v>415</v>
      </c>
      <c r="B168" s="39">
        <v>204006</v>
      </c>
      <c r="C168" s="41">
        <v>12.55</v>
      </c>
      <c r="D168" s="42">
        <f t="shared" si="0"/>
        <v>10.6675</v>
      </c>
      <c r="E168" s="43">
        <v>24</v>
      </c>
      <c r="F168" s="44">
        <f t="shared" si="3"/>
        <v>0.4444791666666667</v>
      </c>
      <c r="G168" s="19" t="s">
        <v>41</v>
      </c>
      <c r="H168" s="74">
        <v>1000122277</v>
      </c>
      <c r="I168" s="46"/>
    </row>
    <row r="169" spans="1:24" ht="15.75" customHeight="1">
      <c r="A169" s="19" t="s">
        <v>416</v>
      </c>
      <c r="B169" s="39">
        <v>204009</v>
      </c>
      <c r="C169" s="41">
        <v>12.55</v>
      </c>
      <c r="D169" s="42">
        <f t="shared" si="0"/>
        <v>10.6675</v>
      </c>
      <c r="E169" s="43">
        <v>24</v>
      </c>
      <c r="F169" s="44">
        <f t="shared" si="3"/>
        <v>0.4444791666666667</v>
      </c>
      <c r="G169" s="19" t="s">
        <v>41</v>
      </c>
      <c r="H169" s="82">
        <v>1000122278</v>
      </c>
      <c r="I169" s="46"/>
    </row>
    <row r="170" spans="1:24" ht="15.75" customHeight="1">
      <c r="A170" s="19" t="s">
        <v>417</v>
      </c>
      <c r="B170" s="39">
        <v>204005</v>
      </c>
      <c r="C170" s="41">
        <v>12.55</v>
      </c>
      <c r="D170" s="42">
        <f t="shared" si="0"/>
        <v>10.6675</v>
      </c>
      <c r="E170" s="43">
        <v>24</v>
      </c>
      <c r="F170" s="44">
        <f t="shared" si="3"/>
        <v>0.4444791666666667</v>
      </c>
      <c r="G170" s="19" t="s">
        <v>41</v>
      </c>
      <c r="H170" s="74">
        <v>1000144651</v>
      </c>
      <c r="I170" s="46"/>
    </row>
    <row r="171" spans="1:24" ht="15.75" customHeight="1">
      <c r="A171" s="19" t="s">
        <v>418</v>
      </c>
      <c r="B171" s="39">
        <v>204008</v>
      </c>
      <c r="C171" s="41">
        <v>12.55</v>
      </c>
      <c r="D171" s="42">
        <f t="shared" si="0"/>
        <v>10.6675</v>
      </c>
      <c r="E171" s="43">
        <v>24</v>
      </c>
      <c r="F171" s="44">
        <f t="shared" si="3"/>
        <v>0.4444791666666667</v>
      </c>
      <c r="G171" s="19" t="s">
        <v>41</v>
      </c>
      <c r="H171" s="74">
        <v>1000184653</v>
      </c>
      <c r="I171" s="46"/>
    </row>
    <row r="172" spans="1:24" ht="15.75" customHeight="1">
      <c r="A172" s="19" t="s">
        <v>419</v>
      </c>
      <c r="B172" s="39">
        <v>204004</v>
      </c>
      <c r="C172" s="41">
        <v>12.55</v>
      </c>
      <c r="D172" s="42">
        <f t="shared" si="0"/>
        <v>10.6675</v>
      </c>
      <c r="E172" s="43">
        <v>24</v>
      </c>
      <c r="F172" s="44">
        <f t="shared" si="3"/>
        <v>0.4444791666666667</v>
      </c>
      <c r="G172" s="19" t="s">
        <v>41</v>
      </c>
      <c r="H172" s="74">
        <v>1000122276</v>
      </c>
      <c r="I172" s="46"/>
    </row>
    <row r="173" spans="1:24" ht="15.75" customHeight="1">
      <c r="A173" s="19" t="s">
        <v>420</v>
      </c>
      <c r="B173" s="39">
        <v>204000</v>
      </c>
      <c r="C173" s="41">
        <v>12.55</v>
      </c>
      <c r="D173" s="42">
        <f t="shared" si="0"/>
        <v>10.6675</v>
      </c>
      <c r="E173" s="43">
        <v>24</v>
      </c>
      <c r="F173" s="44">
        <f t="shared" si="3"/>
        <v>0.4444791666666667</v>
      </c>
      <c r="G173" s="19" t="s">
        <v>41</v>
      </c>
      <c r="H173" s="74">
        <v>1000144653</v>
      </c>
      <c r="I173" s="46"/>
    </row>
    <row r="174" spans="1:24" ht="15.75" customHeight="1">
      <c r="A174" s="19" t="s">
        <v>421</v>
      </c>
      <c r="B174" s="39">
        <v>204018</v>
      </c>
      <c r="C174" s="41">
        <v>12.55</v>
      </c>
      <c r="D174" s="42">
        <f t="shared" si="0"/>
        <v>10.6675</v>
      </c>
      <c r="E174" s="43">
        <v>24</v>
      </c>
      <c r="F174" s="44">
        <f t="shared" si="3"/>
        <v>0.4444791666666667</v>
      </c>
      <c r="G174" s="19" t="s">
        <v>41</v>
      </c>
      <c r="H174" s="74">
        <v>1000203609</v>
      </c>
      <c r="I174" s="46"/>
    </row>
    <row r="175" spans="1:24" ht="15.75" customHeight="1">
      <c r="A175" s="19" t="s">
        <v>422</v>
      </c>
      <c r="B175" s="39">
        <v>205015</v>
      </c>
      <c r="C175" s="41">
        <v>13.29</v>
      </c>
      <c r="D175" s="42">
        <f t="shared" si="0"/>
        <v>11.296499999999998</v>
      </c>
      <c r="E175" s="43">
        <v>8</v>
      </c>
      <c r="F175" s="44">
        <f t="shared" si="3"/>
        <v>1.4120624999999998</v>
      </c>
      <c r="G175" s="19" t="s">
        <v>17</v>
      </c>
      <c r="H175" s="74"/>
      <c r="I175" s="46"/>
    </row>
    <row r="176" spans="1:24" ht="15.75" customHeight="1">
      <c r="A176" s="19" t="s">
        <v>471</v>
      </c>
      <c r="B176" s="39">
        <v>204024</v>
      </c>
      <c r="C176" s="41">
        <v>13.29</v>
      </c>
      <c r="D176" s="42">
        <f t="shared" si="0"/>
        <v>11.296499999999998</v>
      </c>
      <c r="E176" s="43">
        <v>8</v>
      </c>
      <c r="F176" s="44">
        <f t="shared" si="3"/>
        <v>1.4120624999999998</v>
      </c>
      <c r="G176" s="19" t="s">
        <v>17</v>
      </c>
      <c r="H176" s="74">
        <v>1000196366</v>
      </c>
    </row>
    <row r="177" spans="1:24" ht="15.75" customHeight="1">
      <c r="A177" s="19" t="s">
        <v>423</v>
      </c>
      <c r="B177" s="39">
        <v>204002</v>
      </c>
      <c r="C177" s="41">
        <v>6.64</v>
      </c>
      <c r="D177" s="42">
        <f t="shared" si="0"/>
        <v>5.6439999999999992</v>
      </c>
      <c r="E177" s="43">
        <v>12</v>
      </c>
      <c r="F177" s="44">
        <f t="shared" si="3"/>
        <v>0.47033333333333327</v>
      </c>
      <c r="G177" s="19" t="s">
        <v>266</v>
      </c>
      <c r="H177" s="82">
        <v>1000196367</v>
      </c>
    </row>
    <row r="178" spans="1:24" ht="15.75" customHeight="1">
      <c r="A178" s="19" t="s">
        <v>424</v>
      </c>
      <c r="B178" s="39">
        <v>204001</v>
      </c>
      <c r="C178" s="41">
        <v>6.64</v>
      </c>
      <c r="D178" s="42">
        <f t="shared" si="0"/>
        <v>5.6439999999999992</v>
      </c>
      <c r="E178" s="43">
        <v>12</v>
      </c>
      <c r="F178" s="44">
        <f t="shared" si="3"/>
        <v>0.47033333333333327</v>
      </c>
      <c r="G178" s="19" t="s">
        <v>266</v>
      </c>
      <c r="H178" s="74"/>
      <c r="I178" s="46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</row>
    <row r="179" spans="1:24" ht="15.75" customHeight="1">
      <c r="A179" s="19" t="s">
        <v>425</v>
      </c>
      <c r="B179" s="39">
        <v>205007</v>
      </c>
      <c r="C179" s="41">
        <v>22.8</v>
      </c>
      <c r="D179" s="42">
        <f t="shared" si="0"/>
        <v>19.38</v>
      </c>
      <c r="E179" s="43">
        <v>6</v>
      </c>
      <c r="F179" s="44">
        <f t="shared" si="3"/>
        <v>3.23</v>
      </c>
      <c r="G179" s="19" t="s">
        <v>426</v>
      </c>
      <c r="H179" s="74"/>
      <c r="I179" s="46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</row>
    <row r="180" spans="1:24" ht="15.75" customHeight="1">
      <c r="A180" s="19" t="s">
        <v>427</v>
      </c>
      <c r="B180" s="39">
        <v>205008</v>
      </c>
      <c r="C180" s="41">
        <v>22.8</v>
      </c>
      <c r="D180" s="42">
        <f t="shared" si="0"/>
        <v>19.38</v>
      </c>
      <c r="E180" s="43">
        <v>6</v>
      </c>
      <c r="F180" s="44">
        <f t="shared" si="3"/>
        <v>3.23</v>
      </c>
      <c r="G180" s="19" t="s">
        <v>93</v>
      </c>
      <c r="H180" s="84">
        <v>1000196365</v>
      </c>
      <c r="I180" s="46"/>
    </row>
    <row r="181" spans="1:24" ht="15.75" customHeight="1">
      <c r="A181" s="19" t="s">
        <v>428</v>
      </c>
      <c r="B181" s="39">
        <v>205000</v>
      </c>
      <c r="C181" s="41">
        <v>26.22</v>
      </c>
      <c r="D181" s="42">
        <f t="shared" si="0"/>
        <v>22.286999999999999</v>
      </c>
      <c r="E181" s="43">
        <v>12</v>
      </c>
      <c r="F181" s="44">
        <f t="shared" si="3"/>
        <v>1.8572499999999998</v>
      </c>
      <c r="G181" s="78" t="s">
        <v>17</v>
      </c>
      <c r="H181" s="80"/>
      <c r="I181" s="46"/>
    </row>
    <row r="182" spans="1:24" ht="15.75" customHeight="1">
      <c r="A182" s="19" t="s">
        <v>429</v>
      </c>
      <c r="B182" s="62">
        <v>205003</v>
      </c>
      <c r="C182" s="41">
        <v>93.32</v>
      </c>
      <c r="D182" s="42">
        <f t="shared" si="0"/>
        <v>79.321999999999989</v>
      </c>
      <c r="E182" s="43">
        <v>24</v>
      </c>
      <c r="F182" s="44">
        <f t="shared" si="3"/>
        <v>3.3050833333333327</v>
      </c>
      <c r="G182" s="19" t="s">
        <v>430</v>
      </c>
      <c r="H182" s="79"/>
      <c r="I182" s="46"/>
    </row>
    <row r="183" spans="1:24" ht="15.75" customHeight="1">
      <c r="A183" s="19" t="s">
        <v>431</v>
      </c>
      <c r="B183" s="39">
        <v>205004</v>
      </c>
      <c r="C183" s="41">
        <v>63.88</v>
      </c>
      <c r="D183" s="42">
        <f t="shared" si="0"/>
        <v>54.298000000000002</v>
      </c>
      <c r="E183" s="43">
        <v>24</v>
      </c>
      <c r="F183" s="44">
        <f t="shared" si="3"/>
        <v>2.2624166666666667</v>
      </c>
      <c r="G183" s="19" t="s">
        <v>430</v>
      </c>
      <c r="H183" s="74"/>
      <c r="I183" s="46"/>
    </row>
    <row r="184" spans="1:24" ht="15.75" customHeight="1">
      <c r="A184" s="19" t="s">
        <v>433</v>
      </c>
      <c r="B184" s="39">
        <v>205019</v>
      </c>
      <c r="C184" s="41">
        <v>63.88</v>
      </c>
      <c r="D184" s="42">
        <f t="shared" si="0"/>
        <v>54.298000000000002</v>
      </c>
      <c r="E184" s="43">
        <v>24</v>
      </c>
      <c r="F184" s="44">
        <f t="shared" si="3"/>
        <v>2.2624166666666667</v>
      </c>
      <c r="G184" s="19" t="s">
        <v>432</v>
      </c>
      <c r="H184" s="84">
        <v>1000136982</v>
      </c>
      <c r="I184" s="46"/>
    </row>
    <row r="185" spans="1:24" ht="15.75" customHeight="1">
      <c r="A185" s="19" t="s">
        <v>434</v>
      </c>
      <c r="B185" s="39">
        <v>205513</v>
      </c>
      <c r="C185" s="41">
        <v>55.88</v>
      </c>
      <c r="D185" s="42">
        <f t="shared" si="0"/>
        <v>47.497999999999998</v>
      </c>
      <c r="E185" s="43">
        <v>16</v>
      </c>
      <c r="F185" s="44">
        <f t="shared" si="3"/>
        <v>2.9686249999999998</v>
      </c>
      <c r="G185" s="78" t="s">
        <v>224</v>
      </c>
      <c r="H185" s="80"/>
      <c r="I185" s="46"/>
    </row>
    <row r="186" spans="1:24" ht="15.75" customHeight="1">
      <c r="A186" s="19" t="s">
        <v>435</v>
      </c>
      <c r="B186" s="39">
        <v>205503</v>
      </c>
      <c r="C186" s="41">
        <v>44.31</v>
      </c>
      <c r="D186" s="42">
        <f t="shared" si="0"/>
        <v>37.663499999999999</v>
      </c>
      <c r="E186" s="43">
        <v>24</v>
      </c>
      <c r="F186" s="44">
        <f t="shared" si="3"/>
        <v>1.5693124999999999</v>
      </c>
      <c r="G186" s="19" t="s">
        <v>369</v>
      </c>
      <c r="H186" s="79"/>
      <c r="I186" s="46"/>
    </row>
    <row r="187" spans="1:24" ht="15.75" customHeight="1">
      <c r="A187" s="19" t="s">
        <v>436</v>
      </c>
      <c r="B187" s="39">
        <v>205517</v>
      </c>
      <c r="C187" s="41">
        <v>79.75</v>
      </c>
      <c r="D187" s="42">
        <f t="shared" si="0"/>
        <v>67.787499999999994</v>
      </c>
      <c r="E187" s="43">
        <v>18</v>
      </c>
      <c r="F187" s="44">
        <f t="shared" si="3"/>
        <v>3.7659722222222221</v>
      </c>
      <c r="G187" s="19" t="s">
        <v>41</v>
      </c>
      <c r="H187" s="74"/>
    </row>
    <row r="188" spans="1:24" ht="15.75" customHeight="1">
      <c r="A188" s="19" t="s">
        <v>437</v>
      </c>
      <c r="B188" s="39">
        <v>205515</v>
      </c>
      <c r="C188" s="41">
        <v>52.43</v>
      </c>
      <c r="D188" s="42">
        <f t="shared" si="0"/>
        <v>44.5655</v>
      </c>
      <c r="E188" s="43">
        <v>24</v>
      </c>
      <c r="F188" s="44">
        <f t="shared" si="3"/>
        <v>1.8568958333333334</v>
      </c>
      <c r="G188" s="19" t="s">
        <v>314</v>
      </c>
      <c r="H188" s="74"/>
      <c r="I188" s="46"/>
    </row>
    <row r="189" spans="1:24" ht="15.75" customHeight="1">
      <c r="A189" s="19" t="s">
        <v>438</v>
      </c>
      <c r="B189" s="39">
        <v>205508</v>
      </c>
      <c r="C189" s="41">
        <v>33.82</v>
      </c>
      <c r="D189" s="42">
        <f t="shared" si="0"/>
        <v>28.747</v>
      </c>
      <c r="E189" s="43">
        <v>24</v>
      </c>
      <c r="F189" s="44">
        <f t="shared" si="3"/>
        <v>1.1977916666666666</v>
      </c>
      <c r="G189" s="19" t="s">
        <v>439</v>
      </c>
      <c r="H189" s="74"/>
      <c r="I189" s="46"/>
    </row>
    <row r="190" spans="1:24" ht="15.75" customHeight="1">
      <c r="A190" s="19" t="s">
        <v>440</v>
      </c>
      <c r="B190" s="39">
        <v>205516</v>
      </c>
      <c r="C190" s="41">
        <v>35.89</v>
      </c>
      <c r="D190" s="42">
        <f t="shared" si="0"/>
        <v>30.506499999999999</v>
      </c>
      <c r="E190" s="43">
        <v>12</v>
      </c>
      <c r="F190" s="44">
        <f t="shared" si="3"/>
        <v>2.5422083333333334</v>
      </c>
      <c r="G190" s="19" t="s">
        <v>441</v>
      </c>
      <c r="H190" s="74"/>
      <c r="I190" s="46"/>
    </row>
    <row r="191" spans="1:24" ht="15.75" customHeight="1">
      <c r="A191" s="19" t="s">
        <v>442</v>
      </c>
      <c r="B191" s="39">
        <v>205510</v>
      </c>
      <c r="C191" s="41">
        <v>31.98</v>
      </c>
      <c r="D191" s="42">
        <f t="shared" si="0"/>
        <v>27.183</v>
      </c>
      <c r="E191" s="43">
        <v>24</v>
      </c>
      <c r="F191" s="44">
        <f t="shared" si="3"/>
        <v>1.132625</v>
      </c>
      <c r="G191" s="19" t="s">
        <v>439</v>
      </c>
      <c r="H191" s="74"/>
    </row>
    <row r="192" spans="1:24" ht="15.75" customHeight="1">
      <c r="A192" s="19" t="s">
        <v>443</v>
      </c>
      <c r="B192" s="39">
        <v>205505</v>
      </c>
      <c r="C192" s="41">
        <v>71.459999999999994</v>
      </c>
      <c r="D192" s="42">
        <f t="shared" si="0"/>
        <v>60.740999999999993</v>
      </c>
      <c r="E192" s="43">
        <v>24</v>
      </c>
      <c r="F192" s="44">
        <f t="shared" si="3"/>
        <v>2.5308749999999995</v>
      </c>
      <c r="G192" s="19" t="s">
        <v>137</v>
      </c>
      <c r="H192" s="74"/>
    </row>
    <row r="193" spans="1:24" ht="15.75" customHeight="1">
      <c r="A193" s="19" t="s">
        <v>444</v>
      </c>
      <c r="B193" s="39">
        <v>249211</v>
      </c>
      <c r="C193" s="41">
        <v>46.28</v>
      </c>
      <c r="D193" s="42">
        <f t="shared" si="0"/>
        <v>39.338000000000001</v>
      </c>
      <c r="E193" s="43">
        <v>12</v>
      </c>
      <c r="F193" s="44">
        <f t="shared" si="3"/>
        <v>3.2781666666666669</v>
      </c>
      <c r="G193" s="19" t="s">
        <v>105</v>
      </c>
      <c r="H193" s="74"/>
      <c r="I193" s="46"/>
    </row>
    <row r="194" spans="1:24" ht="15.75" customHeight="1">
      <c r="A194" s="19" t="s">
        <v>445</v>
      </c>
      <c r="B194" s="39">
        <v>249200</v>
      </c>
      <c r="C194" s="41">
        <v>23.63</v>
      </c>
      <c r="D194" s="42">
        <f t="shared" si="0"/>
        <v>20.0855</v>
      </c>
      <c r="E194" s="43">
        <v>12</v>
      </c>
      <c r="F194" s="44">
        <f t="shared" si="3"/>
        <v>1.6737916666666666</v>
      </c>
      <c r="G194" s="19" t="s">
        <v>23</v>
      </c>
      <c r="H194" s="74"/>
    </row>
    <row r="195" spans="1:24" ht="15.75" customHeight="1">
      <c r="A195" s="19" t="s">
        <v>446</v>
      </c>
      <c r="B195" s="62">
        <v>249205</v>
      </c>
      <c r="C195" s="41">
        <v>30.95</v>
      </c>
      <c r="D195" s="42">
        <f t="shared" si="0"/>
        <v>26.307499999999997</v>
      </c>
      <c r="E195" s="43">
        <v>12</v>
      </c>
      <c r="F195" s="44">
        <f t="shared" si="3"/>
        <v>2.1922916666666663</v>
      </c>
      <c r="G195" s="19" t="s">
        <v>105</v>
      </c>
      <c r="H195" s="74"/>
      <c r="I195" s="46"/>
    </row>
    <row r="196" spans="1:24" ht="15.75" customHeight="1">
      <c r="A196" s="19" t="s">
        <v>447</v>
      </c>
      <c r="B196" s="39">
        <v>249214</v>
      </c>
      <c r="C196" s="41">
        <v>24.75</v>
      </c>
      <c r="D196" s="42">
        <f t="shared" si="0"/>
        <v>21.037499999999998</v>
      </c>
      <c r="E196" s="43">
        <v>30</v>
      </c>
      <c r="F196" s="44">
        <f t="shared" si="3"/>
        <v>0.70124999999999993</v>
      </c>
      <c r="G196" s="19" t="s">
        <v>493</v>
      </c>
      <c r="H196" s="74"/>
    </row>
    <row r="197" spans="1:24" ht="15.75" customHeight="1">
      <c r="A197" s="19" t="s">
        <v>448</v>
      </c>
      <c r="B197" s="39" t="s">
        <v>467</v>
      </c>
      <c r="C197" s="41">
        <v>29.66</v>
      </c>
      <c r="D197" s="42">
        <f t="shared" si="0"/>
        <v>25.210999999999999</v>
      </c>
      <c r="E197" s="43">
        <v>30</v>
      </c>
      <c r="F197" s="44">
        <f t="shared" si="3"/>
        <v>0.8403666666666666</v>
      </c>
      <c r="G197" s="19" t="s">
        <v>41</v>
      </c>
      <c r="H197" s="74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</row>
    <row r="198" spans="1:24" ht="15.75" customHeight="1">
      <c r="A198" s="19" t="s">
        <v>487</v>
      </c>
      <c r="B198" s="39" t="s">
        <v>205</v>
      </c>
      <c r="C198" s="41">
        <v>9.18</v>
      </c>
      <c r="D198" s="42">
        <f t="shared" si="0"/>
        <v>7.8029999999999999</v>
      </c>
      <c r="E198" s="43">
        <v>12</v>
      </c>
      <c r="F198" s="44">
        <f t="shared" si="3"/>
        <v>0.65024999999999999</v>
      </c>
      <c r="G198" s="19" t="s">
        <v>488</v>
      </c>
      <c r="H198" s="74"/>
      <c r="I198" s="46"/>
    </row>
    <row r="199" spans="1:24" ht="15.75" hidden="1" customHeight="1">
      <c r="A199" s="19" t="s">
        <v>449</v>
      </c>
      <c r="B199" s="39">
        <v>62055</v>
      </c>
      <c r="C199" s="41">
        <v>24.390799999999999</v>
      </c>
      <c r="D199" s="42">
        <f t="shared" si="0"/>
        <v>20.73218</v>
      </c>
      <c r="E199" s="43">
        <v>12</v>
      </c>
      <c r="F199" s="44">
        <f t="shared" si="3"/>
        <v>1.7276816666666666</v>
      </c>
      <c r="G199" s="19" t="s">
        <v>93</v>
      </c>
      <c r="H199" s="74"/>
      <c r="I199" s="46" t="s">
        <v>466</v>
      </c>
    </row>
    <row r="200" spans="1:24" ht="15.75" customHeight="1">
      <c r="A200" s="19" t="s">
        <v>450</v>
      </c>
      <c r="B200" s="39">
        <v>201506</v>
      </c>
      <c r="C200" s="41">
        <v>33.97</v>
      </c>
      <c r="D200" s="42">
        <f t="shared" si="0"/>
        <v>28.874499999999998</v>
      </c>
      <c r="E200" s="43">
        <v>12</v>
      </c>
      <c r="F200" s="44">
        <f t="shared" si="3"/>
        <v>2.4062083333333333</v>
      </c>
      <c r="G200" s="19" t="s">
        <v>93</v>
      </c>
      <c r="H200" s="74"/>
      <c r="I200" s="46"/>
    </row>
    <row r="201" spans="1:24" ht="15.75" customHeight="1">
      <c r="A201" s="19" t="s">
        <v>451</v>
      </c>
      <c r="B201" s="39" t="s">
        <v>467</v>
      </c>
      <c r="C201" s="41">
        <v>33.97</v>
      </c>
      <c r="D201" s="42">
        <f t="shared" si="0"/>
        <v>28.874499999999998</v>
      </c>
      <c r="E201" s="43">
        <v>12</v>
      </c>
      <c r="F201" s="44">
        <f t="shared" si="3"/>
        <v>2.4062083333333333</v>
      </c>
      <c r="G201" s="19" t="s">
        <v>93</v>
      </c>
      <c r="H201" s="74"/>
      <c r="I201" s="46"/>
    </row>
    <row r="202" spans="1:24" ht="15.75" hidden="1" customHeight="1">
      <c r="A202" s="19" t="s">
        <v>452</v>
      </c>
      <c r="B202" s="39">
        <v>62023</v>
      </c>
      <c r="C202" s="41">
        <v>29.370950000000001</v>
      </c>
      <c r="D202" s="42">
        <f t="shared" si="0"/>
        <v>24.965307500000002</v>
      </c>
      <c r="E202" s="43">
        <v>16</v>
      </c>
      <c r="F202" s="44">
        <f t="shared" si="3"/>
        <v>1.5603317187500001</v>
      </c>
      <c r="G202" s="19" t="s">
        <v>93</v>
      </c>
      <c r="H202" s="74"/>
      <c r="I202" s="46" t="s">
        <v>466</v>
      </c>
    </row>
    <row r="203" spans="1:24" ht="15.75" hidden="1" customHeight="1">
      <c r="A203" s="19" t="s">
        <v>453</v>
      </c>
      <c r="B203" s="39">
        <v>62013</v>
      </c>
      <c r="C203" s="41">
        <v>27.255199999999999</v>
      </c>
      <c r="D203" s="42">
        <f t="shared" si="0"/>
        <v>23.166919999999998</v>
      </c>
      <c r="E203" s="43">
        <v>16</v>
      </c>
      <c r="F203" s="44">
        <f t="shared" si="3"/>
        <v>1.4479324999999998</v>
      </c>
      <c r="G203" s="19" t="s">
        <v>375</v>
      </c>
      <c r="H203" s="74"/>
      <c r="I203" s="46" t="s">
        <v>466</v>
      </c>
    </row>
    <row r="204" spans="1:24" ht="15.75" customHeight="1">
      <c r="A204" s="19" t="s">
        <v>454</v>
      </c>
      <c r="B204" s="39">
        <v>209015</v>
      </c>
      <c r="C204" s="41">
        <v>24.06</v>
      </c>
      <c r="D204" s="42">
        <f t="shared" si="0"/>
        <v>20.450999999999997</v>
      </c>
      <c r="E204" s="43">
        <v>12</v>
      </c>
      <c r="F204" s="44">
        <f t="shared" ref="F204:F211" si="4">D204/E204</f>
        <v>1.7042499999999998</v>
      </c>
      <c r="G204" s="19" t="s">
        <v>17</v>
      </c>
      <c r="H204" s="74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</row>
    <row r="205" spans="1:24" ht="15.75" customHeight="1">
      <c r="A205" s="19" t="s">
        <v>455</v>
      </c>
      <c r="B205" s="27">
        <v>209023</v>
      </c>
      <c r="C205" s="65">
        <v>24.06</v>
      </c>
      <c r="D205" s="44">
        <f t="shared" si="0"/>
        <v>20.450999999999997</v>
      </c>
      <c r="E205" s="27">
        <v>12</v>
      </c>
      <c r="F205" s="44">
        <f t="shared" si="4"/>
        <v>1.7042499999999998</v>
      </c>
      <c r="G205" s="19" t="s">
        <v>17</v>
      </c>
      <c r="H205" s="32"/>
      <c r="I205" s="46"/>
    </row>
    <row r="206" spans="1:24" ht="15.75" customHeight="1">
      <c r="A206" s="19" t="s">
        <v>456</v>
      </c>
      <c r="B206" s="27">
        <v>206041</v>
      </c>
      <c r="C206" s="65">
        <v>67.290000000000006</v>
      </c>
      <c r="D206" s="44">
        <f t="shared" si="0"/>
        <v>57.1965</v>
      </c>
      <c r="E206" s="27">
        <v>48</v>
      </c>
      <c r="F206" s="44">
        <f t="shared" si="4"/>
        <v>1.19159375</v>
      </c>
      <c r="G206" s="19" t="s">
        <v>41</v>
      </c>
      <c r="H206" s="32"/>
      <c r="I206" s="46"/>
    </row>
    <row r="207" spans="1:24" ht="15.75" customHeight="1">
      <c r="A207" s="19" t="s">
        <v>457</v>
      </c>
      <c r="B207" s="27">
        <v>206045</v>
      </c>
      <c r="C207" s="65">
        <v>67.290000000000006</v>
      </c>
      <c r="D207" s="44">
        <f t="shared" si="0"/>
        <v>57.1965</v>
      </c>
      <c r="E207" s="27">
        <v>48</v>
      </c>
      <c r="F207" s="44">
        <f t="shared" si="4"/>
        <v>1.19159375</v>
      </c>
      <c r="G207" s="19" t="s">
        <v>41</v>
      </c>
      <c r="H207" s="32"/>
      <c r="I207" s="46"/>
    </row>
    <row r="208" spans="1:24" ht="15.75" customHeight="1">
      <c r="A208" s="19" t="s">
        <v>458</v>
      </c>
      <c r="B208" s="27">
        <v>205519</v>
      </c>
      <c r="C208" s="65">
        <v>95.43</v>
      </c>
      <c r="D208" s="44">
        <f t="shared" si="0"/>
        <v>81.115499999999997</v>
      </c>
      <c r="E208" s="27">
        <v>48</v>
      </c>
      <c r="F208" s="44">
        <f t="shared" si="4"/>
        <v>1.6899062499999999</v>
      </c>
      <c r="G208" s="19" t="s">
        <v>459</v>
      </c>
      <c r="H208" s="32"/>
      <c r="I208" s="46"/>
    </row>
    <row r="209" spans="1:9" ht="15.75" customHeight="1">
      <c r="A209" s="19" t="s">
        <v>460</v>
      </c>
      <c r="B209" s="27" t="s">
        <v>467</v>
      </c>
      <c r="C209" s="65">
        <v>95.43</v>
      </c>
      <c r="D209" s="44">
        <f t="shared" si="0"/>
        <v>81.115499999999997</v>
      </c>
      <c r="E209" s="27">
        <v>48</v>
      </c>
      <c r="F209" s="44">
        <f t="shared" si="4"/>
        <v>1.6899062499999999</v>
      </c>
      <c r="G209" s="19" t="s">
        <v>459</v>
      </c>
      <c r="H209" s="32"/>
    </row>
    <row r="210" spans="1:9" ht="15.75" customHeight="1">
      <c r="A210" s="19" t="s">
        <v>462</v>
      </c>
      <c r="B210" s="27" t="s">
        <v>467</v>
      </c>
      <c r="C210" s="65">
        <v>349.54</v>
      </c>
      <c r="D210" s="44">
        <f t="shared" si="0"/>
        <v>297.10900000000004</v>
      </c>
      <c r="E210" s="27">
        <v>144</v>
      </c>
      <c r="F210" s="44">
        <f t="shared" si="4"/>
        <v>2.0632569444444449</v>
      </c>
      <c r="G210" s="19" t="s">
        <v>461</v>
      </c>
      <c r="H210" s="32"/>
    </row>
    <row r="211" spans="1:9" ht="15.75" customHeight="1">
      <c r="A211" s="19" t="s">
        <v>464</v>
      </c>
      <c r="B211" s="27" t="s">
        <v>469</v>
      </c>
      <c r="C211" s="65">
        <v>33.380000000000003</v>
      </c>
      <c r="D211" s="44">
        <f t="shared" si="0"/>
        <v>28.373000000000001</v>
      </c>
      <c r="E211" s="27">
        <v>200</v>
      </c>
      <c r="F211" s="44">
        <f t="shared" si="4"/>
        <v>0.14186500000000002</v>
      </c>
      <c r="G211" s="19" t="s">
        <v>463</v>
      </c>
      <c r="H211" s="32"/>
      <c r="I211" s="46"/>
    </row>
    <row r="212" spans="1:9" ht="15.75" customHeight="1">
      <c r="A212" s="32"/>
      <c r="B212" s="32"/>
      <c r="C212" s="32"/>
      <c r="D212" s="32"/>
      <c r="E212" s="32"/>
      <c r="F212" s="32"/>
      <c r="G212" s="32"/>
      <c r="H212" s="32"/>
      <c r="I212" s="46"/>
    </row>
    <row r="213" spans="1:9" ht="15.75" customHeight="1">
      <c r="A213" s="32"/>
      <c r="B213" s="32"/>
      <c r="C213" s="32"/>
      <c r="D213" s="32"/>
      <c r="E213" s="32"/>
      <c r="F213" s="32"/>
      <c r="G213" s="32"/>
      <c r="H213" s="32"/>
    </row>
    <row r="214" spans="1:9" ht="15.75" customHeight="1">
      <c r="B214" s="32"/>
      <c r="C214" s="32"/>
      <c r="D214" s="32"/>
      <c r="E214" s="32"/>
      <c r="F214" s="32"/>
      <c r="G214" s="32"/>
      <c r="H214" s="32"/>
    </row>
    <row r="215" spans="1:9" ht="15.75" customHeight="1">
      <c r="D215" s="32"/>
    </row>
    <row r="216" spans="1:9" ht="15.75" customHeight="1">
      <c r="D216" s="32"/>
    </row>
    <row r="217" spans="1:9" ht="15.75" customHeight="1">
      <c r="D217" s="32"/>
    </row>
    <row r="218" spans="1:9" ht="15.75" customHeight="1">
      <c r="D218" s="32"/>
    </row>
    <row r="219" spans="1:9" ht="15.75" customHeight="1">
      <c r="D219" s="32"/>
    </row>
    <row r="220" spans="1:9" ht="15.75" customHeight="1">
      <c r="D220" s="32"/>
    </row>
    <row r="221" spans="1:9" ht="15.75" customHeight="1">
      <c r="D221" s="32"/>
    </row>
    <row r="222" spans="1:9" ht="15.75" customHeight="1">
      <c r="D222" s="32"/>
    </row>
    <row r="223" spans="1:9" ht="15.75" customHeight="1">
      <c r="D223" s="32"/>
    </row>
    <row r="224" spans="1:9" ht="15.75" customHeight="1">
      <c r="D224" s="32"/>
    </row>
    <row r="225" spans="4:4" ht="15.75" customHeight="1">
      <c r="D225" s="32"/>
    </row>
    <row r="226" spans="4:4" ht="15.75" customHeight="1">
      <c r="D226" s="32"/>
    </row>
    <row r="227" spans="4:4" ht="15.75" customHeight="1">
      <c r="D227" s="32"/>
    </row>
    <row r="228" spans="4:4" ht="15.75" customHeight="1">
      <c r="D228" s="32"/>
    </row>
    <row r="229" spans="4:4" ht="15.75" customHeight="1">
      <c r="D229" s="32"/>
    </row>
    <row r="230" spans="4:4" ht="15.75" customHeight="1">
      <c r="D230" s="32"/>
    </row>
    <row r="231" spans="4:4" ht="15.75" customHeight="1">
      <c r="D231" s="32"/>
    </row>
    <row r="232" spans="4:4" ht="15.75" customHeight="1">
      <c r="D232" s="32"/>
    </row>
    <row r="233" spans="4:4" ht="15.75" customHeight="1">
      <c r="D233" s="32"/>
    </row>
    <row r="234" spans="4:4" ht="15.75" customHeight="1">
      <c r="D234" s="32"/>
    </row>
    <row r="235" spans="4:4" ht="15.75" customHeight="1">
      <c r="D235" s="32"/>
    </row>
    <row r="236" spans="4:4" ht="15.75" customHeight="1">
      <c r="D236" s="32"/>
    </row>
    <row r="237" spans="4:4" ht="15.75" customHeight="1">
      <c r="D237" s="32"/>
    </row>
    <row r="238" spans="4:4" ht="15.75" customHeight="1">
      <c r="D238" s="32"/>
    </row>
    <row r="239" spans="4:4" ht="15.75" customHeight="1">
      <c r="D239" s="32"/>
    </row>
    <row r="240" spans="4:4" ht="15.75" customHeight="1">
      <c r="D240" s="32"/>
    </row>
    <row r="241" spans="4:4" ht="15.75" customHeight="1">
      <c r="D241" s="32"/>
    </row>
    <row r="242" spans="4:4" ht="15.75" customHeight="1">
      <c r="D242" s="32"/>
    </row>
    <row r="243" spans="4:4" ht="15.75" customHeight="1">
      <c r="D243" s="32"/>
    </row>
    <row r="244" spans="4:4" ht="15.75" customHeight="1">
      <c r="D244" s="32"/>
    </row>
    <row r="245" spans="4:4" ht="15.75" customHeight="1">
      <c r="D245" s="32"/>
    </row>
    <row r="246" spans="4:4" ht="15.75" customHeight="1">
      <c r="D246" s="32"/>
    </row>
    <row r="247" spans="4:4" ht="15.75" customHeight="1">
      <c r="D247" s="32"/>
    </row>
    <row r="248" spans="4:4" ht="15.75" customHeight="1">
      <c r="D248" s="32"/>
    </row>
    <row r="249" spans="4:4" ht="15.75" customHeight="1">
      <c r="D249" s="32"/>
    </row>
    <row r="250" spans="4:4" ht="15.75" customHeight="1">
      <c r="D250" s="32"/>
    </row>
    <row r="251" spans="4:4" ht="15.75" customHeight="1">
      <c r="D251" s="32"/>
    </row>
    <row r="252" spans="4:4" ht="15.75" customHeight="1">
      <c r="D252" s="32"/>
    </row>
    <row r="253" spans="4:4" ht="15.75" customHeight="1">
      <c r="D253" s="32"/>
    </row>
    <row r="254" spans="4:4" ht="15.75" customHeight="1">
      <c r="D254" s="32"/>
    </row>
    <row r="255" spans="4:4" ht="15.75" customHeight="1">
      <c r="D255" s="32"/>
    </row>
    <row r="256" spans="4:4" ht="15.75" customHeight="1">
      <c r="D256" s="32"/>
    </row>
    <row r="257" spans="4:4" ht="15.75" customHeight="1">
      <c r="D257" s="32"/>
    </row>
    <row r="258" spans="4:4" ht="15.75" customHeight="1">
      <c r="D258" s="32"/>
    </row>
    <row r="259" spans="4:4" ht="15.75" customHeight="1">
      <c r="D259" s="32"/>
    </row>
    <row r="260" spans="4:4" ht="15.75" customHeight="1">
      <c r="D260" s="32"/>
    </row>
    <row r="261" spans="4:4" ht="15.75" customHeight="1">
      <c r="D261" s="32"/>
    </row>
    <row r="262" spans="4:4" ht="15.75" customHeight="1">
      <c r="D262" s="32"/>
    </row>
    <row r="263" spans="4:4" ht="15.75" customHeight="1">
      <c r="D263" s="32"/>
    </row>
    <row r="264" spans="4:4" ht="15.75" customHeight="1">
      <c r="D264" s="32"/>
    </row>
    <row r="265" spans="4:4" ht="15.75" customHeight="1">
      <c r="D265" s="32"/>
    </row>
    <row r="266" spans="4:4" ht="15.75" customHeight="1">
      <c r="D266" s="32"/>
    </row>
    <row r="267" spans="4:4" ht="15.75" customHeight="1">
      <c r="D267" s="32"/>
    </row>
    <row r="268" spans="4:4" ht="15.75" customHeight="1">
      <c r="D268" s="32"/>
    </row>
    <row r="269" spans="4:4" ht="15.75" customHeight="1">
      <c r="D269" s="32"/>
    </row>
    <row r="270" spans="4:4" ht="15.75" customHeight="1">
      <c r="D270" s="32"/>
    </row>
    <row r="271" spans="4:4" ht="15.75" customHeight="1">
      <c r="D271" s="32"/>
    </row>
    <row r="272" spans="4:4" ht="15.75" customHeight="1">
      <c r="D272" s="32"/>
    </row>
    <row r="273" spans="4:4" ht="15.75" customHeight="1">
      <c r="D273" s="32"/>
    </row>
    <row r="274" spans="4:4" ht="15.75" customHeight="1">
      <c r="D274" s="32"/>
    </row>
    <row r="275" spans="4:4" ht="15.75" customHeight="1">
      <c r="D275" s="32"/>
    </row>
    <row r="276" spans="4:4" ht="15.75" customHeight="1">
      <c r="D276" s="32"/>
    </row>
    <row r="277" spans="4:4" ht="15.75" customHeight="1">
      <c r="D277" s="32"/>
    </row>
    <row r="278" spans="4:4" ht="15.75" customHeight="1">
      <c r="D278" s="32"/>
    </row>
    <row r="279" spans="4:4" ht="15.75" customHeight="1">
      <c r="D279" s="32"/>
    </row>
    <row r="280" spans="4:4" ht="15.75" customHeight="1">
      <c r="D280" s="32"/>
    </row>
    <row r="281" spans="4:4" ht="15.75" customHeight="1">
      <c r="D281" s="32"/>
    </row>
    <row r="282" spans="4:4" ht="15.75" customHeight="1">
      <c r="D282" s="32"/>
    </row>
    <row r="283" spans="4:4" ht="15.75" customHeight="1">
      <c r="D283" s="32"/>
    </row>
    <row r="284" spans="4:4" ht="15.75" customHeight="1">
      <c r="D284" s="32"/>
    </row>
    <row r="285" spans="4:4" ht="15.75" customHeight="1">
      <c r="D285" s="32"/>
    </row>
    <row r="286" spans="4:4" ht="15.75" customHeight="1">
      <c r="D286" s="32"/>
    </row>
    <row r="287" spans="4:4" ht="15.75" customHeight="1">
      <c r="D287" s="32"/>
    </row>
    <row r="288" spans="4:4" ht="15.75" customHeight="1">
      <c r="D288" s="32"/>
    </row>
    <row r="289" spans="4:4" ht="15.75" customHeight="1">
      <c r="D289" s="32"/>
    </row>
    <row r="290" spans="4:4" ht="15.75" customHeight="1">
      <c r="D290" s="32"/>
    </row>
    <row r="291" spans="4:4" ht="15.75" customHeight="1">
      <c r="D291" s="32"/>
    </row>
    <row r="292" spans="4:4" ht="15.75" customHeight="1">
      <c r="D292" s="32"/>
    </row>
    <row r="293" spans="4:4" ht="15.75" customHeight="1">
      <c r="D293" s="32"/>
    </row>
    <row r="294" spans="4:4" ht="15.75" customHeight="1">
      <c r="D294" s="32"/>
    </row>
    <row r="295" spans="4:4" ht="15.75" customHeight="1">
      <c r="D295" s="32"/>
    </row>
    <row r="296" spans="4:4" ht="15.75" customHeight="1">
      <c r="D296" s="32"/>
    </row>
    <row r="297" spans="4:4" ht="15.75" customHeight="1">
      <c r="D297" s="32"/>
    </row>
    <row r="298" spans="4:4" ht="15.75" customHeight="1">
      <c r="D298" s="32"/>
    </row>
    <row r="299" spans="4:4" ht="15.75" customHeight="1">
      <c r="D299" s="32"/>
    </row>
    <row r="300" spans="4:4" ht="15.75" customHeight="1">
      <c r="D300" s="32"/>
    </row>
    <row r="301" spans="4:4" ht="15.75" customHeight="1">
      <c r="D301" s="32"/>
    </row>
    <row r="302" spans="4:4" ht="15.75" customHeight="1">
      <c r="D302" s="32"/>
    </row>
    <row r="303" spans="4:4" ht="15.75" customHeight="1">
      <c r="D303" s="32"/>
    </row>
    <row r="304" spans="4:4" ht="15.75" customHeight="1">
      <c r="D304" s="32"/>
    </row>
    <row r="305" spans="4:4" ht="15.75" customHeight="1">
      <c r="D305" s="32"/>
    </row>
    <row r="306" spans="4:4" ht="15.75" customHeight="1">
      <c r="D306" s="32"/>
    </row>
    <row r="307" spans="4:4" ht="15.75" customHeight="1">
      <c r="D307" s="32"/>
    </row>
    <row r="308" spans="4:4" ht="15.75" customHeight="1">
      <c r="D308" s="32"/>
    </row>
    <row r="309" spans="4:4" ht="15.75" customHeight="1">
      <c r="D309" s="32"/>
    </row>
    <row r="310" spans="4:4" ht="15.75" customHeight="1">
      <c r="D310" s="32"/>
    </row>
    <row r="311" spans="4:4" ht="15.75" customHeight="1">
      <c r="D311" s="32"/>
    </row>
    <row r="312" spans="4:4" ht="15.75" customHeight="1">
      <c r="D312" s="32"/>
    </row>
    <row r="313" spans="4:4" ht="15.75" customHeight="1">
      <c r="D313" s="32"/>
    </row>
    <row r="314" spans="4:4" ht="15.75" customHeight="1">
      <c r="D314" s="32"/>
    </row>
    <row r="315" spans="4:4" ht="15.75" customHeight="1">
      <c r="D315" s="32"/>
    </row>
    <row r="316" spans="4:4" ht="15.75" customHeight="1">
      <c r="D316" s="32"/>
    </row>
    <row r="317" spans="4:4" ht="15.75" customHeight="1">
      <c r="D317" s="32"/>
    </row>
    <row r="318" spans="4:4" ht="15.75" customHeight="1">
      <c r="D318" s="32"/>
    </row>
    <row r="319" spans="4:4" ht="15.75" customHeight="1">
      <c r="D319" s="32"/>
    </row>
    <row r="320" spans="4:4" ht="15.75" customHeight="1">
      <c r="D320" s="32"/>
    </row>
    <row r="321" spans="4:4" ht="15.75" customHeight="1">
      <c r="D321" s="32"/>
    </row>
    <row r="322" spans="4:4" ht="15.75" customHeight="1">
      <c r="D322" s="32"/>
    </row>
    <row r="323" spans="4:4" ht="15.75" customHeight="1">
      <c r="D323" s="32"/>
    </row>
    <row r="324" spans="4:4" ht="15.75" customHeight="1">
      <c r="D324" s="32"/>
    </row>
    <row r="325" spans="4:4" ht="15.75" customHeight="1">
      <c r="D325" s="32"/>
    </row>
    <row r="326" spans="4:4" ht="15.75" customHeight="1">
      <c r="D326" s="32"/>
    </row>
    <row r="327" spans="4:4" ht="15.75" customHeight="1">
      <c r="D327" s="32"/>
    </row>
    <row r="328" spans="4:4" ht="15.75" customHeight="1">
      <c r="D328" s="32"/>
    </row>
    <row r="329" spans="4:4" ht="15.75" customHeight="1">
      <c r="D329" s="32"/>
    </row>
    <row r="330" spans="4:4" ht="15.75" customHeight="1">
      <c r="D330" s="32"/>
    </row>
    <row r="331" spans="4:4" ht="15.75" customHeight="1">
      <c r="D331" s="32"/>
    </row>
    <row r="332" spans="4:4" ht="15.75" customHeight="1">
      <c r="D332" s="32"/>
    </row>
    <row r="333" spans="4:4" ht="15.75" customHeight="1">
      <c r="D333" s="32"/>
    </row>
    <row r="334" spans="4:4" ht="15.75" customHeight="1">
      <c r="D334" s="32"/>
    </row>
    <row r="335" spans="4:4" ht="15.75" customHeight="1">
      <c r="D335" s="32"/>
    </row>
    <row r="336" spans="4:4" ht="15.75" customHeight="1">
      <c r="D336" s="32"/>
    </row>
    <row r="337" spans="4:4" ht="15.75" customHeight="1">
      <c r="D337" s="32"/>
    </row>
    <row r="338" spans="4:4" ht="15.75" customHeight="1">
      <c r="D338" s="32"/>
    </row>
    <row r="339" spans="4:4" ht="15.75" customHeight="1">
      <c r="D339" s="32"/>
    </row>
    <row r="340" spans="4:4" ht="15.75" customHeight="1">
      <c r="D340" s="32"/>
    </row>
    <row r="341" spans="4:4" ht="15.75" customHeight="1">
      <c r="D341" s="32"/>
    </row>
    <row r="342" spans="4:4" ht="15.75" customHeight="1">
      <c r="D342" s="32"/>
    </row>
    <row r="343" spans="4:4" ht="15.75" customHeight="1">
      <c r="D343" s="32"/>
    </row>
    <row r="344" spans="4:4" ht="15.75" customHeight="1">
      <c r="D344" s="32"/>
    </row>
    <row r="345" spans="4:4" ht="15.75" customHeight="1">
      <c r="D345" s="32"/>
    </row>
    <row r="346" spans="4:4" ht="15.75" customHeight="1">
      <c r="D346" s="32"/>
    </row>
    <row r="347" spans="4:4" ht="15.75" customHeight="1">
      <c r="D347" s="32"/>
    </row>
    <row r="348" spans="4:4" ht="15.75" customHeight="1">
      <c r="D348" s="32"/>
    </row>
    <row r="349" spans="4:4" ht="15.75" customHeight="1">
      <c r="D349" s="32"/>
    </row>
    <row r="350" spans="4:4" ht="15.75" customHeight="1">
      <c r="D350" s="32"/>
    </row>
    <row r="351" spans="4:4" ht="15.75" customHeight="1">
      <c r="D351" s="32"/>
    </row>
    <row r="352" spans="4:4" ht="15.75" customHeight="1">
      <c r="D352" s="32"/>
    </row>
    <row r="353" spans="4:4" ht="15.75" customHeight="1">
      <c r="D353" s="32"/>
    </row>
    <row r="354" spans="4:4" ht="15.75" customHeight="1">
      <c r="D354" s="32"/>
    </row>
    <row r="355" spans="4:4" ht="15.75" customHeight="1">
      <c r="D355" s="32"/>
    </row>
    <row r="356" spans="4:4" ht="15.75" customHeight="1">
      <c r="D356" s="32"/>
    </row>
    <row r="357" spans="4:4" ht="15.75" customHeight="1">
      <c r="D357" s="32"/>
    </row>
    <row r="358" spans="4:4" ht="15.75" customHeight="1">
      <c r="D358" s="32"/>
    </row>
    <row r="359" spans="4:4" ht="15.75" customHeight="1">
      <c r="D359" s="32"/>
    </row>
    <row r="360" spans="4:4" ht="15.75" customHeight="1">
      <c r="D360" s="32"/>
    </row>
    <row r="361" spans="4:4" ht="15.75" customHeight="1">
      <c r="D361" s="32"/>
    </row>
    <row r="362" spans="4:4" ht="15.75" customHeight="1">
      <c r="D362" s="32"/>
    </row>
    <row r="363" spans="4:4" ht="15.75" customHeight="1">
      <c r="D363" s="32"/>
    </row>
    <row r="364" spans="4:4" ht="15.75" customHeight="1">
      <c r="D364" s="32"/>
    </row>
    <row r="365" spans="4:4" ht="15.75" customHeight="1">
      <c r="D365" s="32"/>
    </row>
    <row r="366" spans="4:4" ht="15.75" customHeight="1">
      <c r="D366" s="32"/>
    </row>
    <row r="367" spans="4:4" ht="15.75" customHeight="1">
      <c r="D367" s="32"/>
    </row>
    <row r="368" spans="4:4" ht="15.75" customHeight="1">
      <c r="D368" s="32"/>
    </row>
    <row r="369" spans="4:4" ht="15.75" customHeight="1">
      <c r="D369" s="32"/>
    </row>
    <row r="370" spans="4:4" ht="15.75" customHeight="1">
      <c r="D370" s="32"/>
    </row>
    <row r="371" spans="4:4" ht="15.75" customHeight="1">
      <c r="D371" s="32"/>
    </row>
    <row r="372" spans="4:4" ht="15.75" customHeight="1">
      <c r="D372" s="32"/>
    </row>
    <row r="373" spans="4:4" ht="15.75" customHeight="1">
      <c r="D373" s="32"/>
    </row>
    <row r="374" spans="4:4" ht="15.75" customHeight="1">
      <c r="D374" s="32"/>
    </row>
    <row r="375" spans="4:4" ht="15.75" customHeight="1">
      <c r="D375" s="32"/>
    </row>
    <row r="376" spans="4:4" ht="15.75" customHeight="1">
      <c r="D376" s="32"/>
    </row>
    <row r="377" spans="4:4" ht="15.75" customHeight="1">
      <c r="D377" s="32"/>
    </row>
    <row r="378" spans="4:4" ht="15.75" customHeight="1">
      <c r="D378" s="32"/>
    </row>
    <row r="379" spans="4:4" ht="15.75" customHeight="1">
      <c r="D379" s="32"/>
    </row>
    <row r="380" spans="4:4" ht="15.75" customHeight="1">
      <c r="D380" s="32"/>
    </row>
    <row r="381" spans="4:4" ht="15.75" customHeight="1">
      <c r="D381" s="32"/>
    </row>
    <row r="382" spans="4:4" ht="15.75" customHeight="1">
      <c r="D382" s="32"/>
    </row>
    <row r="383" spans="4:4" ht="15.75" customHeight="1">
      <c r="D383" s="32"/>
    </row>
    <row r="384" spans="4:4" ht="15.75" customHeight="1">
      <c r="D384" s="32"/>
    </row>
    <row r="385" spans="4:4" ht="15.75" customHeight="1">
      <c r="D385" s="32"/>
    </row>
    <row r="386" spans="4:4" ht="15.75" customHeight="1">
      <c r="D386" s="32"/>
    </row>
    <row r="387" spans="4:4" ht="15.75" customHeight="1">
      <c r="D387" s="32"/>
    </row>
    <row r="388" spans="4:4" ht="15.75" customHeight="1">
      <c r="D388" s="32"/>
    </row>
    <row r="389" spans="4:4" ht="15.75" customHeight="1">
      <c r="D389" s="32"/>
    </row>
    <row r="390" spans="4:4" ht="15.75" customHeight="1">
      <c r="D390" s="32"/>
    </row>
    <row r="391" spans="4:4" ht="15.75" customHeight="1">
      <c r="D391" s="32"/>
    </row>
    <row r="392" spans="4:4" ht="15.75" customHeight="1">
      <c r="D392" s="32"/>
    </row>
    <row r="393" spans="4:4" ht="15.75" customHeight="1">
      <c r="D393" s="32"/>
    </row>
    <row r="394" spans="4:4" ht="15.75" customHeight="1">
      <c r="D394" s="32"/>
    </row>
    <row r="395" spans="4:4" ht="15.75" customHeight="1">
      <c r="D395" s="32"/>
    </row>
    <row r="396" spans="4:4" ht="15.75" customHeight="1">
      <c r="D396" s="32"/>
    </row>
    <row r="397" spans="4:4" ht="15.75" customHeight="1">
      <c r="D397" s="32"/>
    </row>
    <row r="398" spans="4:4" ht="15.75" customHeight="1">
      <c r="D398" s="32"/>
    </row>
    <row r="399" spans="4:4" ht="15.75" customHeight="1">
      <c r="D399" s="32"/>
    </row>
    <row r="400" spans="4:4" ht="15.75" customHeight="1">
      <c r="D400" s="32"/>
    </row>
    <row r="401" spans="4:4" ht="15.75" customHeight="1">
      <c r="D401" s="32"/>
    </row>
    <row r="402" spans="4:4" ht="15.75" customHeight="1">
      <c r="D402" s="32"/>
    </row>
    <row r="403" spans="4:4" ht="15.75" customHeight="1">
      <c r="D403" s="32"/>
    </row>
    <row r="404" spans="4:4" ht="15.75" customHeight="1">
      <c r="D404" s="32"/>
    </row>
    <row r="405" spans="4:4" ht="15.75" customHeight="1">
      <c r="D405" s="32"/>
    </row>
    <row r="406" spans="4:4" ht="15.75" customHeight="1">
      <c r="D406" s="32"/>
    </row>
    <row r="407" spans="4:4" ht="15.75" customHeight="1">
      <c r="D407" s="32"/>
    </row>
    <row r="408" spans="4:4" ht="15.75" customHeight="1">
      <c r="D408" s="32"/>
    </row>
    <row r="409" spans="4:4" ht="15.75" customHeight="1">
      <c r="D409" s="32"/>
    </row>
    <row r="410" spans="4:4" ht="15.75" customHeight="1">
      <c r="D410" s="32"/>
    </row>
    <row r="411" spans="4:4" ht="15.75" customHeight="1">
      <c r="D411" s="32"/>
    </row>
    <row r="412" spans="4:4" ht="15.75" customHeight="1">
      <c r="D412" s="32"/>
    </row>
    <row r="413" spans="4:4" ht="15.75" customHeight="1">
      <c r="D413" s="32"/>
    </row>
    <row r="414" spans="4:4" ht="15.75" customHeight="1">
      <c r="D414" s="32"/>
    </row>
    <row r="415" spans="4:4" ht="15.75" customHeight="1">
      <c r="D415" s="32"/>
    </row>
    <row r="416" spans="4:4" ht="15.75" customHeight="1">
      <c r="D416" s="32"/>
    </row>
    <row r="417" spans="4:4" ht="15.75" customHeight="1">
      <c r="D417" s="32"/>
    </row>
    <row r="418" spans="4:4" ht="15.75" customHeight="1">
      <c r="D418" s="32"/>
    </row>
    <row r="419" spans="4:4" ht="15.75" customHeight="1">
      <c r="D419" s="32"/>
    </row>
    <row r="420" spans="4:4" ht="15.75" customHeight="1">
      <c r="D420" s="32"/>
    </row>
    <row r="421" spans="4:4" ht="15.75" customHeight="1">
      <c r="D421" s="32"/>
    </row>
    <row r="422" spans="4:4" ht="15.75" customHeight="1">
      <c r="D422" s="32"/>
    </row>
    <row r="423" spans="4:4" ht="15.75" customHeight="1">
      <c r="D423" s="32"/>
    </row>
    <row r="424" spans="4:4" ht="15.75" customHeight="1">
      <c r="D424" s="32"/>
    </row>
    <row r="425" spans="4:4" ht="15.75" customHeight="1">
      <c r="D425" s="32"/>
    </row>
    <row r="426" spans="4:4" ht="15.75" customHeight="1">
      <c r="D426" s="32"/>
    </row>
    <row r="427" spans="4:4" ht="15.75" customHeight="1">
      <c r="D427" s="32"/>
    </row>
    <row r="428" spans="4:4" ht="15.75" customHeight="1">
      <c r="D428" s="32"/>
    </row>
    <row r="429" spans="4:4" ht="15.75" customHeight="1">
      <c r="D429" s="32"/>
    </row>
    <row r="430" spans="4:4" ht="15.75" customHeight="1">
      <c r="D430" s="32"/>
    </row>
    <row r="431" spans="4:4" ht="15.75" customHeight="1">
      <c r="D431" s="32"/>
    </row>
    <row r="432" spans="4:4" ht="15.75" customHeight="1">
      <c r="D432" s="32"/>
    </row>
    <row r="433" spans="4:4" ht="15.75" customHeight="1">
      <c r="D433" s="32"/>
    </row>
    <row r="434" spans="4:4" ht="15.75" customHeight="1">
      <c r="D434" s="32"/>
    </row>
    <row r="435" spans="4:4" ht="15.75" customHeight="1">
      <c r="D435" s="32"/>
    </row>
    <row r="436" spans="4:4" ht="15.75" customHeight="1">
      <c r="D436" s="32"/>
    </row>
    <row r="437" spans="4:4" ht="15.75" customHeight="1">
      <c r="D437" s="32"/>
    </row>
    <row r="438" spans="4:4" ht="15.75" customHeight="1">
      <c r="D438" s="32"/>
    </row>
    <row r="439" spans="4:4" ht="15.75" customHeight="1">
      <c r="D439" s="32"/>
    </row>
    <row r="440" spans="4:4" ht="15.75" customHeight="1">
      <c r="D440" s="32"/>
    </row>
    <row r="441" spans="4:4" ht="15.75" customHeight="1">
      <c r="D441" s="32"/>
    </row>
    <row r="442" spans="4:4" ht="15.75" customHeight="1">
      <c r="D442" s="32"/>
    </row>
    <row r="443" spans="4:4" ht="15.75" customHeight="1">
      <c r="D443" s="32"/>
    </row>
    <row r="444" spans="4:4" ht="15.75" customHeight="1">
      <c r="D444" s="32"/>
    </row>
    <row r="445" spans="4:4" ht="15.75" customHeight="1">
      <c r="D445" s="32"/>
    </row>
    <row r="446" spans="4:4" ht="15.75" customHeight="1">
      <c r="D446" s="32"/>
    </row>
    <row r="447" spans="4:4" ht="15.75" customHeight="1">
      <c r="D447" s="32"/>
    </row>
    <row r="448" spans="4:4" ht="15.75" customHeight="1">
      <c r="D448" s="32"/>
    </row>
    <row r="449" spans="4:4" ht="15.75" customHeight="1">
      <c r="D449" s="32"/>
    </row>
    <row r="450" spans="4:4" ht="15.75" customHeight="1">
      <c r="D450" s="32"/>
    </row>
    <row r="451" spans="4:4" ht="15.75" customHeight="1">
      <c r="D451" s="32"/>
    </row>
    <row r="452" spans="4:4" ht="15.75" customHeight="1">
      <c r="D452" s="32"/>
    </row>
    <row r="453" spans="4:4" ht="15.75" customHeight="1">
      <c r="D453" s="32"/>
    </row>
    <row r="454" spans="4:4" ht="15.75" customHeight="1">
      <c r="D454" s="32"/>
    </row>
    <row r="455" spans="4:4" ht="15.75" customHeight="1">
      <c r="D455" s="32"/>
    </row>
    <row r="456" spans="4:4" ht="15.75" customHeight="1">
      <c r="D456" s="32"/>
    </row>
    <row r="457" spans="4:4" ht="15.75" customHeight="1">
      <c r="D457" s="32"/>
    </row>
    <row r="458" spans="4:4" ht="15.75" customHeight="1">
      <c r="D458" s="32"/>
    </row>
    <row r="459" spans="4:4" ht="15.75" customHeight="1">
      <c r="D459" s="32"/>
    </row>
    <row r="460" spans="4:4" ht="15.75" customHeight="1">
      <c r="D460" s="32"/>
    </row>
    <row r="461" spans="4:4" ht="15.75" customHeight="1">
      <c r="D461" s="32"/>
    </row>
    <row r="462" spans="4:4" ht="15.75" customHeight="1">
      <c r="D462" s="32"/>
    </row>
    <row r="463" spans="4:4" ht="15.75" customHeight="1">
      <c r="D463" s="32"/>
    </row>
    <row r="464" spans="4:4" ht="15.75" customHeight="1">
      <c r="D464" s="32"/>
    </row>
    <row r="465" spans="4:4" ht="15.75" customHeight="1">
      <c r="D465" s="32"/>
    </row>
    <row r="466" spans="4:4" ht="15.75" customHeight="1">
      <c r="D466" s="32"/>
    </row>
    <row r="467" spans="4:4" ht="15.75" customHeight="1">
      <c r="D467" s="32"/>
    </row>
    <row r="468" spans="4:4" ht="15.75" customHeight="1">
      <c r="D468" s="32"/>
    </row>
    <row r="469" spans="4:4" ht="15.75" customHeight="1">
      <c r="D469" s="32"/>
    </row>
    <row r="470" spans="4:4" ht="15.75" customHeight="1">
      <c r="D470" s="32"/>
    </row>
    <row r="471" spans="4:4" ht="15.75" customHeight="1">
      <c r="D471" s="32"/>
    </row>
    <row r="472" spans="4:4" ht="15.75" customHeight="1">
      <c r="D472" s="32"/>
    </row>
    <row r="473" spans="4:4" ht="15.75" customHeight="1">
      <c r="D473" s="32"/>
    </row>
    <row r="474" spans="4:4" ht="15.75" customHeight="1">
      <c r="D474" s="32"/>
    </row>
    <row r="475" spans="4:4" ht="15.75" customHeight="1">
      <c r="D475" s="32"/>
    </row>
    <row r="476" spans="4:4" ht="15.75" customHeight="1">
      <c r="D476" s="32"/>
    </row>
    <row r="477" spans="4:4" ht="15.75" customHeight="1">
      <c r="D477" s="32"/>
    </row>
    <row r="478" spans="4:4" ht="15.75" customHeight="1">
      <c r="D478" s="32"/>
    </row>
    <row r="479" spans="4:4" ht="15.75" customHeight="1">
      <c r="D479" s="32"/>
    </row>
    <row r="480" spans="4:4" ht="15.75" customHeight="1">
      <c r="D480" s="32"/>
    </row>
    <row r="481" spans="4:4" ht="15.75" customHeight="1">
      <c r="D481" s="32"/>
    </row>
    <row r="482" spans="4:4" ht="15.75" customHeight="1">
      <c r="D482" s="32"/>
    </row>
    <row r="483" spans="4:4" ht="15.75" customHeight="1">
      <c r="D483" s="32"/>
    </row>
    <row r="484" spans="4:4" ht="15.75" customHeight="1">
      <c r="D484" s="32"/>
    </row>
    <row r="485" spans="4:4" ht="15.75" customHeight="1">
      <c r="D485" s="32"/>
    </row>
    <row r="486" spans="4:4" ht="15.75" customHeight="1">
      <c r="D486" s="32"/>
    </row>
    <row r="487" spans="4:4" ht="15.75" customHeight="1">
      <c r="D487" s="32"/>
    </row>
    <row r="488" spans="4:4" ht="15.75" customHeight="1">
      <c r="D488" s="32"/>
    </row>
    <row r="489" spans="4:4" ht="15.75" customHeight="1">
      <c r="D489" s="32"/>
    </row>
    <row r="490" spans="4:4" ht="15.75" customHeight="1">
      <c r="D490" s="32"/>
    </row>
    <row r="491" spans="4:4" ht="15.75" customHeight="1">
      <c r="D491" s="32"/>
    </row>
    <row r="492" spans="4:4" ht="15.75" customHeight="1">
      <c r="D492" s="32"/>
    </row>
    <row r="493" spans="4:4" ht="15.75" customHeight="1">
      <c r="D493" s="32"/>
    </row>
    <row r="494" spans="4:4" ht="15.75" customHeight="1">
      <c r="D494" s="32"/>
    </row>
    <row r="495" spans="4:4" ht="15.75" customHeight="1">
      <c r="D495" s="32"/>
    </row>
    <row r="496" spans="4:4" ht="15.75" customHeight="1">
      <c r="D496" s="32"/>
    </row>
    <row r="497" spans="4:4" ht="15.75" customHeight="1">
      <c r="D497" s="32"/>
    </row>
    <row r="498" spans="4:4" ht="15.75" customHeight="1">
      <c r="D498" s="32"/>
    </row>
    <row r="499" spans="4:4" ht="15.75" customHeight="1">
      <c r="D499" s="32"/>
    </row>
    <row r="500" spans="4:4" ht="15.75" customHeight="1">
      <c r="D500" s="32"/>
    </row>
    <row r="501" spans="4:4" ht="15.75" customHeight="1">
      <c r="D501" s="32"/>
    </row>
    <row r="502" spans="4:4" ht="15.75" customHeight="1">
      <c r="D502" s="32"/>
    </row>
    <row r="503" spans="4:4" ht="15.75" customHeight="1">
      <c r="D503" s="32"/>
    </row>
    <row r="504" spans="4:4" ht="15.75" customHeight="1">
      <c r="D504" s="32"/>
    </row>
    <row r="505" spans="4:4" ht="15.75" customHeight="1">
      <c r="D505" s="32"/>
    </row>
    <row r="506" spans="4:4" ht="15.75" customHeight="1">
      <c r="D506" s="32"/>
    </row>
    <row r="507" spans="4:4" ht="15.75" customHeight="1">
      <c r="D507" s="32"/>
    </row>
    <row r="508" spans="4:4" ht="15.75" customHeight="1">
      <c r="D508" s="32"/>
    </row>
    <row r="509" spans="4:4" ht="15.75" customHeight="1">
      <c r="D509" s="32"/>
    </row>
    <row r="510" spans="4:4" ht="15.75" customHeight="1">
      <c r="D510" s="32"/>
    </row>
    <row r="511" spans="4:4" ht="15.75" customHeight="1">
      <c r="D511" s="32"/>
    </row>
    <row r="512" spans="4:4" ht="15.75" customHeight="1">
      <c r="D512" s="32"/>
    </row>
    <row r="513" spans="4:4" ht="15.75" customHeight="1">
      <c r="D513" s="32"/>
    </row>
    <row r="514" spans="4:4" ht="15.75" customHeight="1">
      <c r="D514" s="32"/>
    </row>
    <row r="515" spans="4:4" ht="15.75" customHeight="1">
      <c r="D515" s="32"/>
    </row>
    <row r="516" spans="4:4" ht="15.75" customHeight="1">
      <c r="D516" s="32"/>
    </row>
    <row r="517" spans="4:4" ht="15.75" customHeight="1">
      <c r="D517" s="32"/>
    </row>
    <row r="518" spans="4:4" ht="15.75" customHeight="1">
      <c r="D518" s="32"/>
    </row>
    <row r="519" spans="4:4" ht="15.75" customHeight="1">
      <c r="D519" s="32"/>
    </row>
    <row r="520" spans="4:4" ht="15.75" customHeight="1">
      <c r="D520" s="32"/>
    </row>
    <row r="521" spans="4:4" ht="15.75" customHeight="1">
      <c r="D521" s="32"/>
    </row>
    <row r="522" spans="4:4" ht="15.75" customHeight="1">
      <c r="D522" s="32"/>
    </row>
    <row r="523" spans="4:4" ht="15.75" customHeight="1">
      <c r="D523" s="32"/>
    </row>
    <row r="524" spans="4:4" ht="15.75" customHeight="1">
      <c r="D524" s="32"/>
    </row>
    <row r="525" spans="4:4" ht="15.75" customHeight="1">
      <c r="D525" s="32"/>
    </row>
    <row r="526" spans="4:4" ht="15.75" customHeight="1">
      <c r="D526" s="32"/>
    </row>
    <row r="527" spans="4:4" ht="15.75" customHeight="1">
      <c r="D527" s="32"/>
    </row>
    <row r="528" spans="4:4" ht="15.75" customHeight="1">
      <c r="D528" s="32"/>
    </row>
    <row r="529" spans="4:4" ht="15.75" customHeight="1">
      <c r="D529" s="32"/>
    </row>
    <row r="530" spans="4:4" ht="15.75" customHeight="1">
      <c r="D530" s="32"/>
    </row>
    <row r="531" spans="4:4" ht="15.75" customHeight="1">
      <c r="D531" s="32"/>
    </row>
    <row r="532" spans="4:4" ht="15.75" customHeight="1">
      <c r="D532" s="32"/>
    </row>
    <row r="533" spans="4:4" ht="15.75" customHeight="1">
      <c r="D533" s="32"/>
    </row>
    <row r="534" spans="4:4" ht="15.75" customHeight="1">
      <c r="D534" s="32"/>
    </row>
    <row r="535" spans="4:4" ht="15.75" customHeight="1">
      <c r="D535" s="32"/>
    </row>
    <row r="536" spans="4:4" ht="15.75" customHeight="1">
      <c r="D536" s="32"/>
    </row>
    <row r="537" spans="4:4" ht="15.75" customHeight="1">
      <c r="D537" s="32"/>
    </row>
    <row r="538" spans="4:4" ht="15.75" customHeight="1">
      <c r="D538" s="32"/>
    </row>
    <row r="539" spans="4:4" ht="15.75" customHeight="1">
      <c r="D539" s="32"/>
    </row>
    <row r="540" spans="4:4" ht="15.75" customHeight="1">
      <c r="D540" s="32"/>
    </row>
    <row r="541" spans="4:4" ht="15.75" customHeight="1">
      <c r="D541" s="32"/>
    </row>
    <row r="542" spans="4:4" ht="15.75" customHeight="1">
      <c r="D542" s="32"/>
    </row>
    <row r="543" spans="4:4" ht="15.75" customHeight="1">
      <c r="D543" s="32"/>
    </row>
    <row r="544" spans="4:4" ht="15.75" customHeight="1">
      <c r="D544" s="32"/>
    </row>
    <row r="545" spans="4:4" ht="15.75" customHeight="1">
      <c r="D545" s="32"/>
    </row>
    <row r="546" spans="4:4" ht="15.75" customHeight="1">
      <c r="D546" s="32"/>
    </row>
    <row r="547" spans="4:4" ht="15.75" customHeight="1">
      <c r="D547" s="32"/>
    </row>
    <row r="548" spans="4:4" ht="15.75" customHeight="1">
      <c r="D548" s="32"/>
    </row>
    <row r="549" spans="4:4" ht="15.75" customHeight="1">
      <c r="D549" s="32"/>
    </row>
    <row r="550" spans="4:4" ht="15.75" customHeight="1">
      <c r="D550" s="32"/>
    </row>
    <row r="551" spans="4:4" ht="15.75" customHeight="1">
      <c r="D551" s="32"/>
    </row>
    <row r="552" spans="4:4" ht="15.75" customHeight="1">
      <c r="D552" s="32"/>
    </row>
    <row r="553" spans="4:4" ht="15.75" customHeight="1">
      <c r="D553" s="32"/>
    </row>
    <row r="554" spans="4:4" ht="15.75" customHeight="1">
      <c r="D554" s="32"/>
    </row>
    <row r="555" spans="4:4" ht="15.75" customHeight="1">
      <c r="D555" s="32"/>
    </row>
    <row r="556" spans="4:4" ht="15.75" customHeight="1">
      <c r="D556" s="32"/>
    </row>
    <row r="557" spans="4:4" ht="15.75" customHeight="1">
      <c r="D557" s="32"/>
    </row>
    <row r="558" spans="4:4" ht="15.75" customHeight="1">
      <c r="D558" s="32"/>
    </row>
    <row r="559" spans="4:4" ht="15.75" customHeight="1">
      <c r="D559" s="32"/>
    </row>
    <row r="560" spans="4:4" ht="15.75" customHeight="1">
      <c r="D560" s="32"/>
    </row>
    <row r="561" spans="4:4" ht="15.75" customHeight="1">
      <c r="D561" s="32"/>
    </row>
    <row r="562" spans="4:4" ht="15.75" customHeight="1">
      <c r="D562" s="32"/>
    </row>
    <row r="563" spans="4:4" ht="15.75" customHeight="1">
      <c r="D563" s="32"/>
    </row>
    <row r="564" spans="4:4" ht="15.75" customHeight="1">
      <c r="D564" s="32"/>
    </row>
    <row r="565" spans="4:4" ht="15.75" customHeight="1">
      <c r="D565" s="32"/>
    </row>
    <row r="566" spans="4:4" ht="15.75" customHeight="1">
      <c r="D566" s="32"/>
    </row>
    <row r="567" spans="4:4" ht="15.75" customHeight="1">
      <c r="D567" s="32"/>
    </row>
    <row r="568" spans="4:4" ht="15.75" customHeight="1">
      <c r="D568" s="32"/>
    </row>
    <row r="569" spans="4:4" ht="15.75" customHeight="1">
      <c r="D569" s="32"/>
    </row>
    <row r="570" spans="4:4" ht="15.75" customHeight="1">
      <c r="D570" s="32"/>
    </row>
    <row r="571" spans="4:4" ht="15.75" customHeight="1">
      <c r="D571" s="32"/>
    </row>
    <row r="572" spans="4:4" ht="15.75" customHeight="1">
      <c r="D572" s="32"/>
    </row>
    <row r="573" spans="4:4" ht="15.75" customHeight="1">
      <c r="D573" s="32"/>
    </row>
    <row r="574" spans="4:4" ht="15.75" customHeight="1">
      <c r="D574" s="32"/>
    </row>
    <row r="575" spans="4:4" ht="15.75" customHeight="1">
      <c r="D575" s="32"/>
    </row>
    <row r="576" spans="4:4" ht="15.75" customHeight="1">
      <c r="D576" s="32"/>
    </row>
    <row r="577" spans="4:4" ht="15.75" customHeight="1">
      <c r="D577" s="32"/>
    </row>
    <row r="578" spans="4:4" ht="15.75" customHeight="1">
      <c r="D578" s="32"/>
    </row>
    <row r="579" spans="4:4" ht="15.75" customHeight="1">
      <c r="D579" s="32"/>
    </row>
    <row r="580" spans="4:4" ht="15.75" customHeight="1">
      <c r="D580" s="32"/>
    </row>
    <row r="581" spans="4:4" ht="15.75" customHeight="1">
      <c r="D581" s="32"/>
    </row>
    <row r="582" spans="4:4" ht="15.75" customHeight="1">
      <c r="D582" s="32"/>
    </row>
    <row r="583" spans="4:4" ht="15.75" customHeight="1">
      <c r="D583" s="32"/>
    </row>
    <row r="584" spans="4:4" ht="15.75" customHeight="1">
      <c r="D584" s="32"/>
    </row>
    <row r="585" spans="4:4" ht="15.75" customHeight="1">
      <c r="D585" s="32"/>
    </row>
    <row r="586" spans="4:4" ht="15.75" customHeight="1">
      <c r="D586" s="32"/>
    </row>
    <row r="587" spans="4:4" ht="15.75" customHeight="1">
      <c r="D587" s="32"/>
    </row>
    <row r="588" spans="4:4" ht="15.75" customHeight="1">
      <c r="D588" s="32"/>
    </row>
    <row r="589" spans="4:4" ht="15.75" customHeight="1">
      <c r="D589" s="32"/>
    </row>
    <row r="590" spans="4:4" ht="15.75" customHeight="1">
      <c r="D590" s="32"/>
    </row>
    <row r="591" spans="4:4" ht="15.75" customHeight="1">
      <c r="D591" s="32"/>
    </row>
    <row r="592" spans="4:4" ht="15.75" customHeight="1">
      <c r="D592" s="32"/>
    </row>
    <row r="593" spans="4:4" ht="15.75" customHeight="1">
      <c r="D593" s="32"/>
    </row>
    <row r="594" spans="4:4" ht="15.75" customHeight="1">
      <c r="D594" s="32"/>
    </row>
    <row r="595" spans="4:4" ht="15.75" customHeight="1">
      <c r="D595" s="32"/>
    </row>
    <row r="596" spans="4:4" ht="15.75" customHeight="1">
      <c r="D596" s="32"/>
    </row>
    <row r="597" spans="4:4" ht="15.75" customHeight="1">
      <c r="D597" s="32"/>
    </row>
    <row r="598" spans="4:4" ht="15.75" customHeight="1">
      <c r="D598" s="32"/>
    </row>
    <row r="599" spans="4:4" ht="15.75" customHeight="1">
      <c r="D599" s="32"/>
    </row>
    <row r="600" spans="4:4" ht="15.75" customHeight="1">
      <c r="D600" s="32"/>
    </row>
    <row r="601" spans="4:4" ht="15.75" customHeight="1">
      <c r="D601" s="32"/>
    </row>
    <row r="602" spans="4:4" ht="15.75" customHeight="1">
      <c r="D602" s="32"/>
    </row>
    <row r="603" spans="4:4" ht="15.75" customHeight="1">
      <c r="D603" s="32"/>
    </row>
    <row r="604" spans="4:4" ht="15.75" customHeight="1">
      <c r="D604" s="32"/>
    </row>
    <row r="605" spans="4:4" ht="15.75" customHeight="1">
      <c r="D605" s="32"/>
    </row>
    <row r="606" spans="4:4" ht="15.75" customHeight="1">
      <c r="D606" s="32"/>
    </row>
    <row r="607" spans="4:4" ht="15.75" customHeight="1">
      <c r="D607" s="32"/>
    </row>
    <row r="608" spans="4:4" ht="15.75" customHeight="1">
      <c r="D608" s="32"/>
    </row>
    <row r="609" spans="4:4" ht="15.75" customHeight="1">
      <c r="D609" s="32"/>
    </row>
    <row r="610" spans="4:4" ht="15.75" customHeight="1">
      <c r="D610" s="32"/>
    </row>
    <row r="611" spans="4:4" ht="15.75" customHeight="1">
      <c r="D611" s="32"/>
    </row>
    <row r="612" spans="4:4" ht="15.75" customHeight="1">
      <c r="D612" s="32"/>
    </row>
    <row r="613" spans="4:4" ht="15.75" customHeight="1">
      <c r="D613" s="32"/>
    </row>
    <row r="614" spans="4:4" ht="15.75" customHeight="1">
      <c r="D614" s="32"/>
    </row>
    <row r="615" spans="4:4" ht="15.75" customHeight="1">
      <c r="D615" s="32"/>
    </row>
    <row r="616" spans="4:4" ht="15.75" customHeight="1">
      <c r="D616" s="32"/>
    </row>
    <row r="617" spans="4:4" ht="15.75" customHeight="1">
      <c r="D617" s="32"/>
    </row>
    <row r="618" spans="4:4" ht="15.75" customHeight="1">
      <c r="D618" s="32"/>
    </row>
    <row r="619" spans="4:4" ht="15.75" customHeight="1">
      <c r="D619" s="32"/>
    </row>
    <row r="620" spans="4:4" ht="15.75" customHeight="1">
      <c r="D620" s="32"/>
    </row>
    <row r="621" spans="4:4" ht="15.75" customHeight="1">
      <c r="D621" s="32"/>
    </row>
    <row r="622" spans="4:4" ht="15.75" customHeight="1">
      <c r="D622" s="32"/>
    </row>
    <row r="623" spans="4:4" ht="15.75" customHeight="1">
      <c r="D623" s="32"/>
    </row>
    <row r="624" spans="4:4" ht="15.75" customHeight="1">
      <c r="D624" s="32"/>
    </row>
    <row r="625" spans="4:4" ht="15.75" customHeight="1">
      <c r="D625" s="32"/>
    </row>
    <row r="626" spans="4:4" ht="15.75" customHeight="1">
      <c r="D626" s="32"/>
    </row>
    <row r="627" spans="4:4" ht="15.75" customHeight="1">
      <c r="D627" s="32"/>
    </row>
    <row r="628" spans="4:4" ht="15.75" customHeight="1">
      <c r="D628" s="32"/>
    </row>
    <row r="629" spans="4:4" ht="15.75" customHeight="1">
      <c r="D629" s="32"/>
    </row>
    <row r="630" spans="4:4" ht="15.75" customHeight="1">
      <c r="D630" s="32"/>
    </row>
    <row r="631" spans="4:4" ht="15.75" customHeight="1">
      <c r="D631" s="32"/>
    </row>
    <row r="632" spans="4:4" ht="15.75" customHeight="1">
      <c r="D632" s="32"/>
    </row>
    <row r="633" spans="4:4" ht="15.75" customHeight="1">
      <c r="D633" s="32"/>
    </row>
    <row r="634" spans="4:4" ht="15.75" customHeight="1">
      <c r="D634" s="32"/>
    </row>
    <row r="635" spans="4:4" ht="15.75" customHeight="1">
      <c r="D635" s="32"/>
    </row>
    <row r="636" spans="4:4" ht="15.75" customHeight="1">
      <c r="D636" s="32"/>
    </row>
    <row r="637" spans="4:4" ht="15.75" customHeight="1">
      <c r="D637" s="32"/>
    </row>
    <row r="638" spans="4:4" ht="15.75" customHeight="1">
      <c r="D638" s="32"/>
    </row>
    <row r="639" spans="4:4" ht="15.75" customHeight="1">
      <c r="D639" s="32"/>
    </row>
    <row r="640" spans="4:4" ht="15.75" customHeight="1">
      <c r="D640" s="32"/>
    </row>
    <row r="641" spans="4:4" ht="15.75" customHeight="1">
      <c r="D641" s="32"/>
    </row>
    <row r="642" spans="4:4" ht="15.75" customHeight="1">
      <c r="D642" s="32"/>
    </row>
    <row r="643" spans="4:4" ht="15.75" customHeight="1">
      <c r="D643" s="32"/>
    </row>
    <row r="644" spans="4:4" ht="15.75" customHeight="1">
      <c r="D644" s="32"/>
    </row>
    <row r="645" spans="4:4" ht="15.75" customHeight="1">
      <c r="D645" s="32"/>
    </row>
    <row r="646" spans="4:4" ht="15.75" customHeight="1">
      <c r="D646" s="32"/>
    </row>
    <row r="647" spans="4:4" ht="15.75" customHeight="1">
      <c r="D647" s="32"/>
    </row>
    <row r="648" spans="4:4" ht="15.75" customHeight="1">
      <c r="D648" s="32"/>
    </row>
    <row r="649" spans="4:4" ht="15.75" customHeight="1">
      <c r="D649" s="32"/>
    </row>
    <row r="650" spans="4:4" ht="15.75" customHeight="1">
      <c r="D650" s="32"/>
    </row>
    <row r="651" spans="4:4" ht="15.75" customHeight="1">
      <c r="D651" s="32"/>
    </row>
    <row r="652" spans="4:4" ht="15.75" customHeight="1">
      <c r="D652" s="32"/>
    </row>
    <row r="653" spans="4:4" ht="15.75" customHeight="1">
      <c r="D653" s="32"/>
    </row>
    <row r="654" spans="4:4" ht="15.75" customHeight="1">
      <c r="D654" s="32"/>
    </row>
    <row r="655" spans="4:4" ht="15.75" customHeight="1">
      <c r="D655" s="32"/>
    </row>
    <row r="656" spans="4:4" ht="15.75" customHeight="1">
      <c r="D656" s="32"/>
    </row>
    <row r="657" spans="4:4" ht="15.75" customHeight="1">
      <c r="D657" s="32"/>
    </row>
    <row r="658" spans="4:4" ht="15.75" customHeight="1">
      <c r="D658" s="32"/>
    </row>
    <row r="659" spans="4:4" ht="15.75" customHeight="1">
      <c r="D659" s="32"/>
    </row>
    <row r="660" spans="4:4" ht="15.75" customHeight="1">
      <c r="D660" s="32"/>
    </row>
    <row r="661" spans="4:4" ht="15.75" customHeight="1">
      <c r="D661" s="32"/>
    </row>
    <row r="662" spans="4:4" ht="15.75" customHeight="1">
      <c r="D662" s="32"/>
    </row>
    <row r="663" spans="4:4" ht="15.75" customHeight="1">
      <c r="D663" s="32"/>
    </row>
    <row r="664" spans="4:4" ht="15.75" customHeight="1">
      <c r="D664" s="32"/>
    </row>
    <row r="665" spans="4:4" ht="15.75" customHeight="1">
      <c r="D665" s="32"/>
    </row>
    <row r="666" spans="4:4" ht="15.75" customHeight="1">
      <c r="D666" s="32"/>
    </row>
    <row r="667" spans="4:4" ht="15.75" customHeight="1">
      <c r="D667" s="32"/>
    </row>
    <row r="668" spans="4:4" ht="15.75" customHeight="1">
      <c r="D668" s="32"/>
    </row>
    <row r="669" spans="4:4" ht="15.75" customHeight="1">
      <c r="D669" s="32"/>
    </row>
    <row r="670" spans="4:4" ht="15.75" customHeight="1">
      <c r="D670" s="32"/>
    </row>
    <row r="671" spans="4:4" ht="15.75" customHeight="1">
      <c r="D671" s="32"/>
    </row>
    <row r="672" spans="4:4" ht="15.75" customHeight="1">
      <c r="D672" s="32"/>
    </row>
    <row r="673" spans="4:4" ht="15.75" customHeight="1">
      <c r="D673" s="32"/>
    </row>
    <row r="674" spans="4:4" ht="15.75" customHeight="1">
      <c r="D674" s="32"/>
    </row>
    <row r="675" spans="4:4" ht="15.75" customHeight="1">
      <c r="D675" s="32"/>
    </row>
    <row r="676" spans="4:4" ht="15.75" customHeight="1">
      <c r="D676" s="32"/>
    </row>
    <row r="677" spans="4:4" ht="15.75" customHeight="1">
      <c r="D677" s="32"/>
    </row>
    <row r="678" spans="4:4" ht="15.75" customHeight="1">
      <c r="D678" s="32"/>
    </row>
    <row r="679" spans="4:4" ht="15.75" customHeight="1">
      <c r="D679" s="32"/>
    </row>
    <row r="680" spans="4:4" ht="15.75" customHeight="1">
      <c r="D680" s="32"/>
    </row>
    <row r="681" spans="4:4" ht="15.75" customHeight="1">
      <c r="D681" s="32"/>
    </row>
    <row r="682" spans="4:4" ht="15.75" customHeight="1">
      <c r="D682" s="32"/>
    </row>
    <row r="683" spans="4:4" ht="15.75" customHeight="1">
      <c r="D683" s="32"/>
    </row>
    <row r="684" spans="4:4" ht="15.75" customHeight="1">
      <c r="D684" s="32"/>
    </row>
    <row r="685" spans="4:4" ht="15.75" customHeight="1">
      <c r="D685" s="32"/>
    </row>
    <row r="686" spans="4:4" ht="15.75" customHeight="1">
      <c r="D686" s="32"/>
    </row>
    <row r="687" spans="4:4" ht="15.75" customHeight="1">
      <c r="D687" s="32"/>
    </row>
    <row r="688" spans="4:4" ht="15.75" customHeight="1">
      <c r="D688" s="32"/>
    </row>
    <row r="689" spans="4:4" ht="15.75" customHeight="1">
      <c r="D689" s="32"/>
    </row>
    <row r="690" spans="4:4" ht="15.75" customHeight="1">
      <c r="D690" s="32"/>
    </row>
    <row r="691" spans="4:4" ht="15.75" customHeight="1">
      <c r="D691" s="32"/>
    </row>
    <row r="692" spans="4:4" ht="15.75" customHeight="1">
      <c r="D692" s="32"/>
    </row>
    <row r="693" spans="4:4" ht="15.75" customHeight="1">
      <c r="D693" s="32"/>
    </row>
    <row r="694" spans="4:4" ht="15.75" customHeight="1">
      <c r="D694" s="32"/>
    </row>
    <row r="695" spans="4:4" ht="15.75" customHeight="1">
      <c r="D695" s="32"/>
    </row>
    <row r="696" spans="4:4" ht="15.75" customHeight="1">
      <c r="D696" s="32"/>
    </row>
    <row r="697" spans="4:4" ht="15.75" customHeight="1">
      <c r="D697" s="32"/>
    </row>
    <row r="698" spans="4:4" ht="15.75" customHeight="1">
      <c r="D698" s="32"/>
    </row>
    <row r="699" spans="4:4" ht="15.75" customHeight="1">
      <c r="D699" s="32"/>
    </row>
    <row r="700" spans="4:4" ht="15.75" customHeight="1">
      <c r="D700" s="32"/>
    </row>
    <row r="701" spans="4:4" ht="15.75" customHeight="1">
      <c r="D701" s="32"/>
    </row>
    <row r="702" spans="4:4" ht="15.75" customHeight="1">
      <c r="D702" s="32"/>
    </row>
    <row r="703" spans="4:4" ht="15.75" customHeight="1">
      <c r="D703" s="32"/>
    </row>
    <row r="704" spans="4:4" ht="15.75" customHeight="1">
      <c r="D704" s="32"/>
    </row>
    <row r="705" spans="4:4" ht="15.75" customHeight="1">
      <c r="D705" s="32"/>
    </row>
    <row r="706" spans="4:4" ht="15.75" customHeight="1">
      <c r="D706" s="32"/>
    </row>
    <row r="707" spans="4:4" ht="15.75" customHeight="1">
      <c r="D707" s="32"/>
    </row>
    <row r="708" spans="4:4" ht="15.75" customHeight="1">
      <c r="D708" s="32"/>
    </row>
    <row r="709" spans="4:4" ht="15.75" customHeight="1">
      <c r="D709" s="32"/>
    </row>
    <row r="710" spans="4:4" ht="15.75" customHeight="1">
      <c r="D710" s="32"/>
    </row>
    <row r="711" spans="4:4" ht="15.75" customHeight="1">
      <c r="D711" s="32"/>
    </row>
    <row r="712" spans="4:4" ht="15.75" customHeight="1">
      <c r="D712" s="32"/>
    </row>
    <row r="713" spans="4:4" ht="15.75" customHeight="1">
      <c r="D713" s="32"/>
    </row>
    <row r="714" spans="4:4" ht="15.75" customHeight="1">
      <c r="D714" s="32"/>
    </row>
    <row r="715" spans="4:4" ht="15.75" customHeight="1">
      <c r="D715" s="32"/>
    </row>
    <row r="716" spans="4:4" ht="15.75" customHeight="1">
      <c r="D716" s="32"/>
    </row>
    <row r="717" spans="4:4" ht="15.75" customHeight="1">
      <c r="D717" s="32"/>
    </row>
    <row r="718" spans="4:4" ht="15.75" customHeight="1">
      <c r="D718" s="32"/>
    </row>
    <row r="719" spans="4:4" ht="15.75" customHeight="1">
      <c r="D719" s="32"/>
    </row>
    <row r="720" spans="4:4" ht="15.75" customHeight="1">
      <c r="D720" s="32"/>
    </row>
    <row r="721" spans="4:4" ht="15.75" customHeight="1">
      <c r="D721" s="32"/>
    </row>
    <row r="722" spans="4:4" ht="15.75" customHeight="1">
      <c r="D722" s="32"/>
    </row>
    <row r="723" spans="4:4" ht="15.75" customHeight="1">
      <c r="D723" s="32"/>
    </row>
    <row r="724" spans="4:4" ht="15.75" customHeight="1">
      <c r="D724" s="32"/>
    </row>
    <row r="725" spans="4:4" ht="15.75" customHeight="1">
      <c r="D725" s="32"/>
    </row>
    <row r="726" spans="4:4" ht="15.75" customHeight="1">
      <c r="D726" s="32"/>
    </row>
    <row r="727" spans="4:4" ht="15.75" customHeight="1">
      <c r="D727" s="32"/>
    </row>
    <row r="728" spans="4:4" ht="15.75" customHeight="1">
      <c r="D728" s="32"/>
    </row>
    <row r="729" spans="4:4" ht="15.75" customHeight="1">
      <c r="D729" s="32"/>
    </row>
    <row r="730" spans="4:4" ht="15.75" customHeight="1">
      <c r="D730" s="32"/>
    </row>
    <row r="731" spans="4:4" ht="15.75" customHeight="1">
      <c r="D731" s="32"/>
    </row>
    <row r="732" spans="4:4" ht="15.75" customHeight="1">
      <c r="D732" s="32"/>
    </row>
    <row r="733" spans="4:4" ht="15.75" customHeight="1">
      <c r="D733" s="32"/>
    </row>
    <row r="734" spans="4:4" ht="15.75" customHeight="1">
      <c r="D734" s="32"/>
    </row>
    <row r="735" spans="4:4" ht="15.75" customHeight="1">
      <c r="D735" s="32"/>
    </row>
    <row r="736" spans="4:4" ht="15.75" customHeight="1">
      <c r="D736" s="32"/>
    </row>
    <row r="737" spans="4:4" ht="15.75" customHeight="1">
      <c r="D737" s="32"/>
    </row>
    <row r="738" spans="4:4" ht="15.75" customHeight="1">
      <c r="D738" s="32"/>
    </row>
    <row r="739" spans="4:4" ht="15.75" customHeight="1">
      <c r="D739" s="32"/>
    </row>
    <row r="740" spans="4:4" ht="15.75" customHeight="1">
      <c r="D740" s="32"/>
    </row>
    <row r="741" spans="4:4" ht="15.75" customHeight="1">
      <c r="D741" s="32"/>
    </row>
    <row r="742" spans="4:4" ht="15.75" customHeight="1">
      <c r="D742" s="32"/>
    </row>
    <row r="743" spans="4:4" ht="15.75" customHeight="1">
      <c r="D743" s="32"/>
    </row>
    <row r="744" spans="4:4" ht="15.75" customHeight="1">
      <c r="D744" s="32"/>
    </row>
    <row r="745" spans="4:4" ht="15.75" customHeight="1">
      <c r="D745" s="32"/>
    </row>
    <row r="746" spans="4:4" ht="15.75" customHeight="1">
      <c r="D746" s="32"/>
    </row>
    <row r="747" spans="4:4" ht="15.75" customHeight="1">
      <c r="D747" s="32"/>
    </row>
    <row r="748" spans="4:4" ht="15.75" customHeight="1">
      <c r="D748" s="32"/>
    </row>
    <row r="749" spans="4:4" ht="15.75" customHeight="1">
      <c r="D749" s="32"/>
    </row>
    <row r="750" spans="4:4" ht="15.75" customHeight="1">
      <c r="D750" s="32"/>
    </row>
    <row r="751" spans="4:4" ht="15.75" customHeight="1">
      <c r="D751" s="32"/>
    </row>
    <row r="752" spans="4:4" ht="15.75" customHeight="1">
      <c r="D752" s="32"/>
    </row>
    <row r="753" spans="4:4" ht="15.75" customHeight="1">
      <c r="D753" s="32"/>
    </row>
    <row r="754" spans="4:4" ht="15.75" customHeight="1">
      <c r="D754" s="32"/>
    </row>
    <row r="755" spans="4:4" ht="15.75" customHeight="1">
      <c r="D755" s="32"/>
    </row>
    <row r="756" spans="4:4" ht="15.75" customHeight="1">
      <c r="D756" s="32"/>
    </row>
    <row r="757" spans="4:4" ht="15.75" customHeight="1">
      <c r="D757" s="32"/>
    </row>
    <row r="758" spans="4:4" ht="15.75" customHeight="1">
      <c r="D758" s="32"/>
    </row>
    <row r="759" spans="4:4" ht="15.75" customHeight="1">
      <c r="D759" s="32"/>
    </row>
    <row r="760" spans="4:4" ht="15.75" customHeight="1">
      <c r="D760" s="32"/>
    </row>
    <row r="761" spans="4:4" ht="15.75" customHeight="1">
      <c r="D761" s="32"/>
    </row>
    <row r="762" spans="4:4" ht="15.75" customHeight="1">
      <c r="D762" s="32"/>
    </row>
    <row r="763" spans="4:4" ht="15.75" customHeight="1">
      <c r="D763" s="32"/>
    </row>
    <row r="764" spans="4:4" ht="15.75" customHeight="1">
      <c r="D764" s="32"/>
    </row>
    <row r="765" spans="4:4" ht="15.75" customHeight="1">
      <c r="D765" s="32"/>
    </row>
    <row r="766" spans="4:4" ht="15.75" customHeight="1">
      <c r="D766" s="32"/>
    </row>
    <row r="767" spans="4:4" ht="15.75" customHeight="1">
      <c r="D767" s="32"/>
    </row>
    <row r="768" spans="4:4" ht="15.75" customHeight="1">
      <c r="D768" s="32"/>
    </row>
    <row r="769" spans="4:4" ht="15.75" customHeight="1">
      <c r="D769" s="32"/>
    </row>
    <row r="770" spans="4:4" ht="15.75" customHeight="1">
      <c r="D770" s="32"/>
    </row>
    <row r="771" spans="4:4" ht="15.75" customHeight="1">
      <c r="D771" s="32"/>
    </row>
    <row r="772" spans="4:4" ht="15.75" customHeight="1">
      <c r="D772" s="32"/>
    </row>
    <row r="773" spans="4:4" ht="15.75" customHeight="1">
      <c r="D773" s="32"/>
    </row>
    <row r="774" spans="4:4" ht="15.75" customHeight="1">
      <c r="D774" s="32"/>
    </row>
    <row r="775" spans="4:4" ht="15.75" customHeight="1">
      <c r="D775" s="32"/>
    </row>
    <row r="776" spans="4:4" ht="15.75" customHeight="1">
      <c r="D776" s="32"/>
    </row>
    <row r="777" spans="4:4" ht="15.75" customHeight="1">
      <c r="D777" s="32"/>
    </row>
    <row r="778" spans="4:4" ht="15.75" customHeight="1">
      <c r="D778" s="32"/>
    </row>
    <row r="779" spans="4:4" ht="15.75" customHeight="1">
      <c r="D779" s="32"/>
    </row>
    <row r="780" spans="4:4" ht="15.75" customHeight="1">
      <c r="D780" s="32"/>
    </row>
    <row r="781" spans="4:4" ht="15.75" customHeight="1">
      <c r="D781" s="32"/>
    </row>
    <row r="782" spans="4:4" ht="15.75" customHeight="1">
      <c r="D782" s="32"/>
    </row>
    <row r="783" spans="4:4" ht="15.75" customHeight="1">
      <c r="D783" s="32"/>
    </row>
    <row r="784" spans="4:4" ht="15.75" customHeight="1">
      <c r="D784" s="32"/>
    </row>
    <row r="785" spans="4:4" ht="15.75" customHeight="1">
      <c r="D785" s="32"/>
    </row>
    <row r="786" spans="4:4" ht="15.75" customHeight="1">
      <c r="D786" s="32"/>
    </row>
    <row r="787" spans="4:4" ht="15.75" customHeight="1">
      <c r="D787" s="32"/>
    </row>
    <row r="788" spans="4:4" ht="15.75" customHeight="1">
      <c r="D788" s="32"/>
    </row>
    <row r="789" spans="4:4" ht="15.75" customHeight="1">
      <c r="D789" s="32"/>
    </row>
    <row r="790" spans="4:4" ht="15.75" customHeight="1">
      <c r="D790" s="32"/>
    </row>
    <row r="791" spans="4:4" ht="15.75" customHeight="1">
      <c r="D791" s="32"/>
    </row>
    <row r="792" spans="4:4" ht="15.75" customHeight="1">
      <c r="D792" s="32"/>
    </row>
    <row r="793" spans="4:4" ht="15.75" customHeight="1">
      <c r="D793" s="32"/>
    </row>
    <row r="794" spans="4:4" ht="15.75" customHeight="1">
      <c r="D794" s="32"/>
    </row>
    <row r="795" spans="4:4" ht="15.75" customHeight="1">
      <c r="D795" s="32"/>
    </row>
    <row r="796" spans="4:4" ht="15.75" customHeight="1">
      <c r="D796" s="32"/>
    </row>
    <row r="797" spans="4:4" ht="15.75" customHeight="1">
      <c r="D797" s="32"/>
    </row>
    <row r="798" spans="4:4" ht="15.75" customHeight="1">
      <c r="D798" s="32"/>
    </row>
    <row r="799" spans="4:4" ht="15.75" customHeight="1">
      <c r="D799" s="32"/>
    </row>
    <row r="800" spans="4:4" ht="15.75" customHeight="1">
      <c r="D800" s="32"/>
    </row>
    <row r="801" spans="4:4" ht="15.75" customHeight="1">
      <c r="D801" s="32"/>
    </row>
    <row r="802" spans="4:4" ht="15.75" customHeight="1">
      <c r="D802" s="32"/>
    </row>
    <row r="803" spans="4:4" ht="15.75" customHeight="1">
      <c r="D803" s="32"/>
    </row>
    <row r="804" spans="4:4" ht="15.75" customHeight="1">
      <c r="D804" s="32"/>
    </row>
    <row r="805" spans="4:4" ht="15.75" customHeight="1">
      <c r="D805" s="32"/>
    </row>
    <row r="806" spans="4:4" ht="15.75" customHeight="1">
      <c r="D806" s="32"/>
    </row>
    <row r="807" spans="4:4" ht="15.75" customHeight="1">
      <c r="D807" s="32"/>
    </row>
    <row r="808" spans="4:4" ht="15.75" customHeight="1">
      <c r="D808" s="32"/>
    </row>
    <row r="809" spans="4:4" ht="15.75" customHeight="1">
      <c r="D809" s="32"/>
    </row>
    <row r="810" spans="4:4" ht="15.75" customHeight="1">
      <c r="D810" s="32"/>
    </row>
    <row r="811" spans="4:4" ht="15.75" customHeight="1">
      <c r="D811" s="32"/>
    </row>
    <row r="812" spans="4:4" ht="15.75" customHeight="1">
      <c r="D812" s="32"/>
    </row>
    <row r="813" spans="4:4" ht="15.75" customHeight="1">
      <c r="D813" s="32"/>
    </row>
    <row r="814" spans="4:4" ht="15.75" customHeight="1">
      <c r="D814" s="32"/>
    </row>
    <row r="815" spans="4:4" ht="15.75" customHeight="1">
      <c r="D815" s="32"/>
    </row>
    <row r="816" spans="4:4" ht="15.75" customHeight="1">
      <c r="D816" s="32"/>
    </row>
    <row r="817" spans="4:4" ht="15.75" customHeight="1">
      <c r="D817" s="32"/>
    </row>
    <row r="818" spans="4:4" ht="15.75" customHeight="1">
      <c r="D818" s="32"/>
    </row>
    <row r="819" spans="4:4" ht="15.75" customHeight="1">
      <c r="D819" s="32"/>
    </row>
    <row r="820" spans="4:4" ht="15.75" customHeight="1">
      <c r="D820" s="32"/>
    </row>
    <row r="821" spans="4:4" ht="15.75" customHeight="1">
      <c r="D821" s="32"/>
    </row>
    <row r="822" spans="4:4" ht="15.75" customHeight="1">
      <c r="D822" s="32"/>
    </row>
    <row r="823" spans="4:4" ht="15.75" customHeight="1">
      <c r="D823" s="32"/>
    </row>
    <row r="824" spans="4:4" ht="15.75" customHeight="1">
      <c r="D824" s="32"/>
    </row>
    <row r="825" spans="4:4" ht="15.75" customHeight="1">
      <c r="D825" s="32"/>
    </row>
    <row r="826" spans="4:4" ht="15.75" customHeight="1">
      <c r="D826" s="32"/>
    </row>
    <row r="827" spans="4:4" ht="15.75" customHeight="1">
      <c r="D827" s="32"/>
    </row>
    <row r="828" spans="4:4" ht="15.75" customHeight="1">
      <c r="D828" s="32"/>
    </row>
    <row r="829" spans="4:4" ht="15.75" customHeight="1">
      <c r="D829" s="32"/>
    </row>
    <row r="830" spans="4:4" ht="15.75" customHeight="1">
      <c r="D830" s="32"/>
    </row>
    <row r="831" spans="4:4" ht="15.75" customHeight="1">
      <c r="D831" s="32"/>
    </row>
    <row r="832" spans="4:4" ht="15.75" customHeight="1">
      <c r="D832" s="32"/>
    </row>
    <row r="833" spans="4:4" ht="15.75" customHeight="1">
      <c r="D833" s="32"/>
    </row>
    <row r="834" spans="4:4" ht="15.75" customHeight="1">
      <c r="D834" s="32"/>
    </row>
    <row r="835" spans="4:4" ht="15.75" customHeight="1">
      <c r="D835" s="32"/>
    </row>
    <row r="836" spans="4:4" ht="15.75" customHeight="1">
      <c r="D836" s="32"/>
    </row>
    <row r="837" spans="4:4" ht="15.75" customHeight="1">
      <c r="D837" s="32"/>
    </row>
    <row r="838" spans="4:4" ht="15.75" customHeight="1">
      <c r="D838" s="32"/>
    </row>
    <row r="839" spans="4:4" ht="15.75" customHeight="1">
      <c r="D839" s="32"/>
    </row>
    <row r="840" spans="4:4" ht="15.75" customHeight="1">
      <c r="D840" s="32"/>
    </row>
    <row r="841" spans="4:4" ht="15.75" customHeight="1">
      <c r="D841" s="32"/>
    </row>
    <row r="842" spans="4:4" ht="15.75" customHeight="1">
      <c r="D842" s="32"/>
    </row>
    <row r="843" spans="4:4" ht="15.75" customHeight="1">
      <c r="D843" s="32"/>
    </row>
    <row r="844" spans="4:4" ht="15.75" customHeight="1">
      <c r="D844" s="32"/>
    </row>
    <row r="845" spans="4:4" ht="15.75" customHeight="1">
      <c r="D845" s="32"/>
    </row>
    <row r="846" spans="4:4" ht="15.75" customHeight="1">
      <c r="D846" s="32"/>
    </row>
    <row r="847" spans="4:4" ht="15.75" customHeight="1">
      <c r="D847" s="32"/>
    </row>
    <row r="848" spans="4:4" ht="15.75" customHeight="1">
      <c r="D848" s="32"/>
    </row>
    <row r="849" spans="4:4" ht="15.75" customHeight="1">
      <c r="D849" s="32"/>
    </row>
    <row r="850" spans="4:4" ht="15.75" customHeight="1">
      <c r="D850" s="32"/>
    </row>
    <row r="851" spans="4:4" ht="15.75" customHeight="1">
      <c r="D851" s="32"/>
    </row>
    <row r="852" spans="4:4" ht="15.75" customHeight="1">
      <c r="D852" s="32"/>
    </row>
    <row r="853" spans="4:4" ht="15.75" customHeight="1">
      <c r="D853" s="32"/>
    </row>
    <row r="854" spans="4:4" ht="15.75" customHeight="1">
      <c r="D854" s="32"/>
    </row>
    <row r="855" spans="4:4" ht="15.75" customHeight="1">
      <c r="D855" s="32"/>
    </row>
    <row r="856" spans="4:4" ht="15.75" customHeight="1">
      <c r="D856" s="32"/>
    </row>
    <row r="857" spans="4:4" ht="15.75" customHeight="1">
      <c r="D857" s="32"/>
    </row>
    <row r="858" spans="4:4" ht="15.75" customHeight="1">
      <c r="D858" s="32"/>
    </row>
    <row r="859" spans="4:4" ht="15.75" customHeight="1">
      <c r="D859" s="32"/>
    </row>
    <row r="860" spans="4:4" ht="15.75" customHeight="1">
      <c r="D860" s="32"/>
    </row>
    <row r="861" spans="4:4" ht="15.75" customHeight="1">
      <c r="D861" s="32"/>
    </row>
    <row r="862" spans="4:4" ht="15.75" customHeight="1">
      <c r="D862" s="32"/>
    </row>
    <row r="863" spans="4:4" ht="15.75" customHeight="1">
      <c r="D863" s="32"/>
    </row>
    <row r="864" spans="4:4" ht="15.75" customHeight="1">
      <c r="D864" s="32"/>
    </row>
    <row r="865" spans="4:4" ht="15.75" customHeight="1">
      <c r="D865" s="32"/>
    </row>
    <row r="866" spans="4:4" ht="15.75" customHeight="1">
      <c r="D866" s="32"/>
    </row>
    <row r="867" spans="4:4" ht="15.75" customHeight="1">
      <c r="D867" s="32"/>
    </row>
    <row r="868" spans="4:4" ht="15.75" customHeight="1">
      <c r="D868" s="32"/>
    </row>
    <row r="869" spans="4:4" ht="15.75" customHeight="1">
      <c r="D869" s="32"/>
    </row>
    <row r="870" spans="4:4" ht="15.75" customHeight="1">
      <c r="D870" s="32"/>
    </row>
    <row r="871" spans="4:4" ht="15.75" customHeight="1">
      <c r="D871" s="32"/>
    </row>
    <row r="872" spans="4:4" ht="15.75" customHeight="1">
      <c r="D872" s="32"/>
    </row>
    <row r="873" spans="4:4" ht="15.75" customHeight="1">
      <c r="D873" s="32"/>
    </row>
    <row r="874" spans="4:4" ht="15.75" customHeight="1">
      <c r="D874" s="32"/>
    </row>
    <row r="875" spans="4:4" ht="15.75" customHeight="1">
      <c r="D875" s="32"/>
    </row>
    <row r="876" spans="4:4" ht="15.75" customHeight="1">
      <c r="D876" s="32"/>
    </row>
    <row r="877" spans="4:4" ht="15.75" customHeight="1">
      <c r="D877" s="32"/>
    </row>
    <row r="878" spans="4:4" ht="15.75" customHeight="1">
      <c r="D878" s="32"/>
    </row>
    <row r="879" spans="4:4" ht="15.75" customHeight="1">
      <c r="D879" s="32"/>
    </row>
    <row r="880" spans="4:4" ht="15.75" customHeight="1">
      <c r="D880" s="32"/>
    </row>
    <row r="881" spans="4:4" ht="15.75" customHeight="1">
      <c r="D881" s="32"/>
    </row>
    <row r="882" spans="4:4" ht="15.75" customHeight="1">
      <c r="D882" s="32"/>
    </row>
    <row r="883" spans="4:4" ht="15.75" customHeight="1">
      <c r="D883" s="32"/>
    </row>
    <row r="884" spans="4:4" ht="15.75" customHeight="1">
      <c r="D884" s="32"/>
    </row>
    <row r="885" spans="4:4" ht="15.75" customHeight="1">
      <c r="D885" s="32"/>
    </row>
    <row r="886" spans="4:4" ht="15.75" customHeight="1">
      <c r="D886" s="32"/>
    </row>
    <row r="887" spans="4:4" ht="15.75" customHeight="1">
      <c r="D887" s="32"/>
    </row>
    <row r="888" spans="4:4" ht="15.75" customHeight="1">
      <c r="D888" s="32"/>
    </row>
    <row r="889" spans="4:4" ht="15.75" customHeight="1">
      <c r="D889" s="32"/>
    </row>
    <row r="890" spans="4:4" ht="15.75" customHeight="1">
      <c r="D890" s="32"/>
    </row>
    <row r="891" spans="4:4" ht="15.75" customHeight="1">
      <c r="D891" s="32"/>
    </row>
    <row r="892" spans="4:4" ht="15.75" customHeight="1">
      <c r="D892" s="32"/>
    </row>
    <row r="893" spans="4:4" ht="15.75" customHeight="1">
      <c r="D893" s="32"/>
    </row>
    <row r="894" spans="4:4" ht="15.75" customHeight="1">
      <c r="D894" s="32"/>
    </row>
    <row r="895" spans="4:4" ht="15.75" customHeight="1">
      <c r="D895" s="32"/>
    </row>
    <row r="896" spans="4:4" ht="15.75" customHeight="1">
      <c r="D896" s="32"/>
    </row>
    <row r="897" spans="4:4" ht="15.75" customHeight="1">
      <c r="D897" s="32"/>
    </row>
    <row r="898" spans="4:4" ht="15.75" customHeight="1">
      <c r="D898" s="32"/>
    </row>
    <row r="899" spans="4:4" ht="15.75" customHeight="1">
      <c r="D899" s="32"/>
    </row>
    <row r="900" spans="4:4" ht="15.75" customHeight="1">
      <c r="D900" s="32"/>
    </row>
    <row r="901" spans="4:4" ht="15.75" customHeight="1">
      <c r="D901" s="32"/>
    </row>
    <row r="902" spans="4:4" ht="15.75" customHeight="1">
      <c r="D902" s="32"/>
    </row>
    <row r="903" spans="4:4" ht="15.75" customHeight="1">
      <c r="D903" s="32"/>
    </row>
    <row r="904" spans="4:4" ht="15.75" customHeight="1">
      <c r="D904" s="32"/>
    </row>
    <row r="905" spans="4:4" ht="15.75" customHeight="1">
      <c r="D905" s="32"/>
    </row>
    <row r="906" spans="4:4" ht="15.75" customHeight="1">
      <c r="D906" s="32"/>
    </row>
    <row r="907" spans="4:4" ht="15.75" customHeight="1">
      <c r="D907" s="32"/>
    </row>
    <row r="908" spans="4:4" ht="15.75" customHeight="1">
      <c r="D908" s="32"/>
    </row>
    <row r="909" spans="4:4" ht="15.75" customHeight="1">
      <c r="D909" s="32"/>
    </row>
    <row r="910" spans="4:4" ht="15.75" customHeight="1">
      <c r="D910" s="32"/>
    </row>
    <row r="911" spans="4:4" ht="15.75" customHeight="1">
      <c r="D911" s="32"/>
    </row>
    <row r="912" spans="4:4" ht="15.75" customHeight="1">
      <c r="D912" s="32"/>
    </row>
    <row r="913" spans="4:4" ht="15.75" customHeight="1">
      <c r="D913" s="32"/>
    </row>
    <row r="914" spans="4:4" ht="15.75" customHeight="1">
      <c r="D914" s="32"/>
    </row>
    <row r="915" spans="4:4" ht="15.75" customHeight="1">
      <c r="D915" s="32"/>
    </row>
    <row r="916" spans="4:4" ht="15.75" customHeight="1">
      <c r="D916" s="32"/>
    </row>
    <row r="917" spans="4:4" ht="15.75" customHeight="1">
      <c r="D917" s="32"/>
    </row>
    <row r="918" spans="4:4" ht="15.75" customHeight="1">
      <c r="D918" s="32"/>
    </row>
    <row r="919" spans="4:4" ht="15.75" customHeight="1">
      <c r="D919" s="32"/>
    </row>
    <row r="920" spans="4:4" ht="15.75" customHeight="1">
      <c r="D920" s="32"/>
    </row>
    <row r="921" spans="4:4" ht="15.75" customHeight="1">
      <c r="D921" s="32"/>
    </row>
    <row r="922" spans="4:4" ht="15.75" customHeight="1">
      <c r="D922" s="32"/>
    </row>
    <row r="923" spans="4:4" ht="15.75" customHeight="1">
      <c r="D923" s="32"/>
    </row>
    <row r="924" spans="4:4" ht="15.75" customHeight="1">
      <c r="D924" s="32"/>
    </row>
    <row r="925" spans="4:4" ht="15.75" customHeight="1">
      <c r="D925" s="32"/>
    </row>
    <row r="926" spans="4:4" ht="15.75" customHeight="1">
      <c r="D926" s="32"/>
    </row>
    <row r="927" spans="4:4" ht="15.75" customHeight="1">
      <c r="D927" s="32"/>
    </row>
    <row r="928" spans="4:4" ht="15.75" customHeight="1">
      <c r="D928" s="32"/>
    </row>
    <row r="929" spans="4:4" ht="15.75" customHeight="1">
      <c r="D929" s="32"/>
    </row>
    <row r="930" spans="4:4" ht="15.75" customHeight="1">
      <c r="D930" s="32"/>
    </row>
    <row r="931" spans="4:4" ht="15.75" customHeight="1">
      <c r="D931" s="32"/>
    </row>
    <row r="932" spans="4:4" ht="15.75" customHeight="1">
      <c r="D932" s="32"/>
    </row>
    <row r="933" spans="4:4" ht="15.75" customHeight="1">
      <c r="D933" s="32"/>
    </row>
    <row r="934" spans="4:4" ht="15.75" customHeight="1">
      <c r="D934" s="32"/>
    </row>
    <row r="935" spans="4:4" ht="15.75" customHeight="1">
      <c r="D935" s="32"/>
    </row>
    <row r="936" spans="4:4" ht="15.75" customHeight="1">
      <c r="D936" s="32"/>
    </row>
    <row r="937" spans="4:4" ht="15.75" customHeight="1">
      <c r="D937" s="32"/>
    </row>
    <row r="938" spans="4:4" ht="15.75" customHeight="1">
      <c r="D938" s="32"/>
    </row>
    <row r="939" spans="4:4" ht="15.75" customHeight="1">
      <c r="D939" s="32"/>
    </row>
    <row r="940" spans="4:4" ht="15.75" customHeight="1">
      <c r="D940" s="32"/>
    </row>
    <row r="941" spans="4:4" ht="15.75" customHeight="1">
      <c r="D941" s="32"/>
    </row>
    <row r="942" spans="4:4" ht="15.75" customHeight="1">
      <c r="D942" s="32"/>
    </row>
    <row r="943" spans="4:4" ht="15.75" customHeight="1">
      <c r="D943" s="32"/>
    </row>
    <row r="944" spans="4:4" ht="15.75" customHeight="1">
      <c r="D944" s="32"/>
    </row>
    <row r="945" spans="4:4" ht="15.75" customHeight="1">
      <c r="D945" s="32"/>
    </row>
    <row r="946" spans="4:4" ht="15.75" customHeight="1">
      <c r="D946" s="32"/>
    </row>
    <row r="947" spans="4:4" ht="15.75" customHeight="1">
      <c r="D947" s="32"/>
    </row>
    <row r="948" spans="4:4" ht="15.75" customHeight="1">
      <c r="D948" s="32"/>
    </row>
    <row r="949" spans="4:4" ht="15.75" customHeight="1">
      <c r="D949" s="32"/>
    </row>
    <row r="950" spans="4:4" ht="15.75" customHeight="1">
      <c r="D950" s="32"/>
    </row>
    <row r="951" spans="4:4" ht="15.75" customHeight="1">
      <c r="D951" s="32"/>
    </row>
    <row r="952" spans="4:4" ht="15.75" customHeight="1">
      <c r="D952" s="32"/>
    </row>
    <row r="953" spans="4:4" ht="15.75" customHeight="1">
      <c r="D953" s="32"/>
    </row>
    <row r="954" spans="4:4" ht="15.75" customHeight="1">
      <c r="D954" s="32"/>
    </row>
    <row r="955" spans="4:4" ht="15.75" customHeight="1">
      <c r="D955" s="32"/>
    </row>
    <row r="956" spans="4:4" ht="15.75" customHeight="1">
      <c r="D956" s="32"/>
    </row>
    <row r="957" spans="4:4" ht="15.75" customHeight="1">
      <c r="D957" s="32"/>
    </row>
    <row r="958" spans="4:4" ht="15.75" customHeight="1">
      <c r="D958" s="32"/>
    </row>
    <row r="959" spans="4:4" ht="15.75" customHeight="1">
      <c r="D959" s="32"/>
    </row>
    <row r="960" spans="4:4" ht="15.75" customHeight="1">
      <c r="D960" s="32"/>
    </row>
    <row r="961" spans="4:4" ht="15.75" customHeight="1">
      <c r="D961" s="32"/>
    </row>
    <row r="962" spans="4:4" ht="15.75" customHeight="1">
      <c r="D962" s="32"/>
    </row>
    <row r="963" spans="4:4" ht="15.75" customHeight="1">
      <c r="D963" s="32"/>
    </row>
    <row r="964" spans="4:4" ht="15.75" customHeight="1">
      <c r="D964" s="32"/>
    </row>
    <row r="965" spans="4:4" ht="15.75" customHeight="1">
      <c r="D965" s="32"/>
    </row>
    <row r="966" spans="4:4" ht="15.75" customHeight="1">
      <c r="D966" s="32"/>
    </row>
    <row r="967" spans="4:4" ht="15.75" customHeight="1">
      <c r="D967" s="32"/>
    </row>
    <row r="968" spans="4:4" ht="15.75" customHeight="1">
      <c r="D968" s="32"/>
    </row>
    <row r="969" spans="4:4" ht="15.75" customHeight="1">
      <c r="D969" s="32"/>
    </row>
    <row r="970" spans="4:4" ht="15.75" customHeight="1">
      <c r="D970" s="32"/>
    </row>
    <row r="971" spans="4:4" ht="15.75" customHeight="1">
      <c r="D971" s="32"/>
    </row>
    <row r="972" spans="4:4" ht="15.75" customHeight="1">
      <c r="D972" s="32"/>
    </row>
    <row r="973" spans="4:4" ht="15.75" customHeight="1">
      <c r="D973" s="32"/>
    </row>
    <row r="974" spans="4:4" ht="15.75" customHeight="1">
      <c r="D974" s="32"/>
    </row>
    <row r="975" spans="4:4" ht="15.75" customHeight="1">
      <c r="D975" s="32"/>
    </row>
    <row r="976" spans="4:4" ht="15.75" customHeight="1">
      <c r="D976" s="32"/>
    </row>
    <row r="977" spans="4:4" ht="15.75" customHeight="1">
      <c r="D977" s="32"/>
    </row>
    <row r="978" spans="4:4" ht="15.75" customHeight="1">
      <c r="D978" s="32"/>
    </row>
    <row r="979" spans="4:4" ht="15.75" customHeight="1">
      <c r="D979" s="32"/>
    </row>
    <row r="980" spans="4:4" ht="15.75" customHeight="1">
      <c r="D980" s="32"/>
    </row>
    <row r="981" spans="4:4" ht="15.75" customHeight="1">
      <c r="D981" s="32"/>
    </row>
    <row r="982" spans="4:4" ht="15.75" customHeight="1">
      <c r="D982" s="32"/>
    </row>
    <row r="983" spans="4:4" ht="15.75" customHeight="1">
      <c r="D983" s="32"/>
    </row>
    <row r="984" spans="4:4" ht="15.75" customHeight="1">
      <c r="D984" s="32"/>
    </row>
    <row r="985" spans="4:4" ht="15.75" customHeight="1">
      <c r="D985" s="32"/>
    </row>
    <row r="986" spans="4:4" ht="15.75" customHeight="1">
      <c r="D986" s="32"/>
    </row>
    <row r="987" spans="4:4" ht="15.75" customHeight="1">
      <c r="D987" s="32"/>
    </row>
    <row r="988" spans="4:4" ht="15.75" customHeight="1">
      <c r="D988" s="32"/>
    </row>
    <row r="989" spans="4:4" ht="15.75" customHeight="1">
      <c r="D989" s="32"/>
    </row>
    <row r="990" spans="4:4" ht="15.75" customHeight="1">
      <c r="D990" s="32"/>
    </row>
  </sheetData>
  <autoFilter ref="A4:H212" xr:uid="{00000000-0009-0000-0000-000001000000}"/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Care and Misc.</vt:lpstr>
      <vt:lpstr>Food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Chad Butler</cp:lastModifiedBy>
  <cp:lastPrinted>2023-12-20T15:01:38Z</cp:lastPrinted>
  <dcterms:created xsi:type="dcterms:W3CDTF">2018-07-17T21:07:32Z</dcterms:created>
  <dcterms:modified xsi:type="dcterms:W3CDTF">2024-01-12T22:33:36Z</dcterms:modified>
</cp:coreProperties>
</file>