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scal\Fiscal Policy\STAY_OUT\FY2023-24\THEC Rec\"/>
    </mc:Choice>
  </mc:AlternateContent>
  <xr:revisionPtr revIDLastSave="0" documentId="13_ncr:1_{498F6043-F719-4040-B022-DB4A809E013A}" xr6:coauthVersionLast="47" xr6:coauthVersionMax="47" xr10:uidLastSave="{00000000-0000-0000-0000-000000000000}"/>
  <bookViews>
    <workbookView xWindow="21375" yWindow="-4950" windowWidth="18150" windowHeight="20535" xr2:uid="{BF28956D-B0CD-49C2-930C-E22F03726F28}"/>
  </bookViews>
  <sheets>
    <sheet name="FY24 Academic Formula Distr" sheetId="3" r:id="rId1"/>
    <sheet name="FY24 Specialized Unit Distr" sheetId="2" r:id="rId2"/>
  </sheets>
  <externalReferences>
    <externalReference r:id="rId3"/>
    <externalReference r:id="rId4"/>
    <externalReference r:id="rId5"/>
    <externalReference r:id="rId6"/>
  </externalReferences>
  <definedNames>
    <definedName name="_" localSheetId="0">#REF!</definedName>
    <definedName name="_">#REF!</definedName>
    <definedName name="_CEN1" localSheetId="0">#REF!</definedName>
    <definedName name="_CEN1">#REF!</definedName>
    <definedName name="_SA3" localSheetId="0">#REF!</definedName>
    <definedName name="_SA3">#REF!</definedName>
    <definedName name="_SC2" localSheetId="0">#REF!</definedName>
    <definedName name="_SC2">#REF!</definedName>
    <definedName name="_Scd10" localSheetId="0">#REF!</definedName>
    <definedName name="_Scd10">#REF!</definedName>
    <definedName name="_Scd11" localSheetId="0">#REF!</definedName>
    <definedName name="_Scd11">#REF!</definedName>
    <definedName name="_Scd12" localSheetId="0">#REF!</definedName>
    <definedName name="_Scd12">#REF!</definedName>
    <definedName name="_Scd2" localSheetId="0">#REF!</definedName>
    <definedName name="_Scd2">#REF!</definedName>
    <definedName name="_Scd3" localSheetId="0">#REF!</definedName>
    <definedName name="_Scd3">#REF!</definedName>
    <definedName name="_Scd4" localSheetId="0">#REF!</definedName>
    <definedName name="_Scd4">#REF!</definedName>
    <definedName name="_SCD5" localSheetId="0">#REF!</definedName>
    <definedName name="_SCD5">#REF!</definedName>
    <definedName name="_Scd6" localSheetId="0">#REF!</definedName>
    <definedName name="_Scd6">#REF!</definedName>
    <definedName name="_Scd7" localSheetId="0">#REF!</definedName>
    <definedName name="_Scd7">#REF!</definedName>
    <definedName name="_Scd8" localSheetId="0">#REF!</definedName>
    <definedName name="_Scd8">#REF!</definedName>
    <definedName name="_Scd9" localSheetId="0">#REF!</definedName>
    <definedName name="_Scd9">#REF!</definedName>
    <definedName name="A" localSheetId="0">#REF!</definedName>
    <definedName name="A">#REF!</definedName>
    <definedName name="A3Inst" localSheetId="0">#REF!</definedName>
    <definedName name="A3Inst">#REF!</definedName>
    <definedName name="B" localSheetId="0">#REF!</definedName>
    <definedName name="B">#REF!</definedName>
    <definedName name="Button5">"Button 5"</definedName>
    <definedName name="cbh" localSheetId="0">#REF!</definedName>
    <definedName name="cbh">#REF!</definedName>
    <definedName name="CBInst" localSheetId="0">#REF!</definedName>
    <definedName name="CBInst">#REF!</definedName>
    <definedName name="cempapp" localSheetId="0">#REF!</definedName>
    <definedName name="cempapp">#REF!</definedName>
    <definedName name="CEMPEAPP" localSheetId="0">#REF!</definedName>
    <definedName name="CEMPEAPP">#REF!</definedName>
    <definedName name="CEMPEGT" localSheetId="0">#REF!</definedName>
    <definedName name="CEMPEGT">#REF!</definedName>
    <definedName name="CEMPEINS" localSheetId="0">#REF!</definedName>
    <definedName name="CEMPEINS">#REF!</definedName>
    <definedName name="CEMPEMAT" localSheetId="0">#REF!</definedName>
    <definedName name="CEMPEMAT">#REF!</definedName>
    <definedName name="cempmat" localSheetId="0">#REF!</definedName>
    <definedName name="cempmat">#REF!</definedName>
    <definedName name="cemptot" localSheetId="0">#REF!</definedName>
    <definedName name="cemptot">#REF!</definedName>
    <definedName name="EInst" localSheetId="0">#REF!</definedName>
    <definedName name="EInst">#REF!</definedName>
    <definedName name="FInst" localSheetId="0">#REF!</definedName>
    <definedName name="FInst">#REF!</definedName>
    <definedName name="FMRGRAD" localSheetId="0">#REF!</definedName>
    <definedName name="FMRGRAD">#REF!</definedName>
    <definedName name="FMRPFTE" localSheetId="0">#REF!</definedName>
    <definedName name="FMRPFTE">#REF!</definedName>
    <definedName name="FMRPFTET" localSheetId="0">#REF!</definedName>
    <definedName name="FMRPFTET">#REF!</definedName>
    <definedName name="FMRPGRAD" localSheetId="0">#REF!</definedName>
    <definedName name="FMRPGRAD">#REF!</definedName>
    <definedName name="FTERESENR" localSheetId="0">#REF!</definedName>
    <definedName name="FTERESENR">#REF!</definedName>
    <definedName name="NETRESACT" localSheetId="0">#REF!</definedName>
    <definedName name="NETRESACT">#REF!</definedName>
    <definedName name="PNFADDAPP" localSheetId="0">#REF!</definedName>
    <definedName name="PNFADDAPP">#REF!</definedName>
    <definedName name="PNFOC" localSheetId="0">#REF!</definedName>
    <definedName name="PNFOC">#REF!</definedName>
    <definedName name="PNFTotExp" localSheetId="0">#REF!</definedName>
    <definedName name="PNFTotExp">#REF!</definedName>
    <definedName name="PNFTotRev" localSheetId="0">#REF!</definedName>
    <definedName name="PNFTotRev">#REF!</definedName>
    <definedName name="_xlnm.Print_Area" localSheetId="0">'FY24 Academic Formula Distr'!$B$1:$J$48</definedName>
    <definedName name="_xlnm.Print_Area" localSheetId="1">'FY24 Specialized Unit Distr'!$B$1:$F$66</definedName>
    <definedName name="russ" localSheetId="0">#REF!</definedName>
    <definedName name="russ">#REF!</definedName>
    <definedName name="S13A" localSheetId="0">#REF!</definedName>
    <definedName name="S13A">#REF!</definedName>
    <definedName name="S13B" localSheetId="0">#REF!</definedName>
    <definedName name="S13B">#REF!</definedName>
    <definedName name="S13C" localSheetId="0">#REF!</definedName>
    <definedName name="S13C">#REF!</definedName>
    <definedName name="S14A" localSheetId="0">#REF!</definedName>
    <definedName name="S14A">#REF!</definedName>
    <definedName name="S14B" localSheetId="0">#REF!</definedName>
    <definedName name="S14B">#REF!</definedName>
    <definedName name="S14C" localSheetId="0">#REF!</definedName>
    <definedName name="S14C">#REF!</definedName>
    <definedName name="S15A" localSheetId="0">#REF!</definedName>
    <definedName name="S15A">#REF!</definedName>
    <definedName name="S15B" localSheetId="0">#REF!</definedName>
    <definedName name="S15B">#REF!</definedName>
    <definedName name="S15C" localSheetId="0">#REF!</definedName>
    <definedName name="S15C">#REF!</definedName>
    <definedName name="Scd12Ins" localSheetId="0">#REF!</definedName>
    <definedName name="Scd12Ins">#REF!</definedName>
    <definedName name="Scd2Org" localSheetId="0">#REF!</definedName>
    <definedName name="Scd2Org">#REF!</definedName>
    <definedName name="Scd3Org" localSheetId="0">#REF!</definedName>
    <definedName name="Scd3Org">#REF!</definedName>
    <definedName name="Scd3TBL" localSheetId="0">#REF!</definedName>
    <definedName name="Scd3TBL">#REF!</definedName>
    <definedName name="Scd4Ins" localSheetId="0">#REF!</definedName>
    <definedName name="Scd4Ins">#REF!</definedName>
    <definedName name="Scd4Org" localSheetId="0">#REF!</definedName>
    <definedName name="Scd4Org">#REF!</definedName>
    <definedName name="Scd6Org" localSheetId="0">#REF!</definedName>
    <definedName name="Scd6Org">#REF!</definedName>
    <definedName name="Scd7Org" localSheetId="0">#REF!</definedName>
    <definedName name="Scd7Org">#REF!</definedName>
    <definedName name="Scd8Org" localSheetId="0">#REF!</definedName>
    <definedName name="Scd8Org">#REF!</definedName>
    <definedName name="Scd9Ins" localSheetId="0">#REF!</definedName>
    <definedName name="Scd9Ins">#REF!</definedName>
    <definedName name="Scd9Prog" localSheetId="0">#REF!</definedName>
    <definedName name="Scd9Prog">#REF!</definedName>
    <definedName name="ScdIns" localSheetId="0">#REF!</definedName>
    <definedName name="ScdIns">#REF!</definedName>
    <definedName name="ScdOrg" localSheetId="0">#REF!</definedName>
    <definedName name="ScdOrg">#REF!</definedName>
    <definedName name="SchedA" localSheetId="0">#REF!</definedName>
    <definedName name="SchedA">#REF!</definedName>
    <definedName name="SE" localSheetId="0">#REF!</definedName>
    <definedName name="SE">#REF!</definedName>
    <definedName name="SF" localSheetId="0">#REF!</definedName>
    <definedName name="SF">#REF!</definedName>
    <definedName name="SI" localSheetId="0">#REF!</definedName>
    <definedName name="SI">#REF!</definedName>
    <definedName name="SPFTE" localSheetId="0">#REF!</definedName>
    <definedName name="SPFTE">#REF!</definedName>
    <definedName name="SPSCH" localSheetId="0">#REF!</definedName>
    <definedName name="SPSCH">#REF!</definedName>
    <definedName name="SPTFTE" localSheetId="0">#REF!</definedName>
    <definedName name="SPTFTE">#REF!</definedName>
    <definedName name="SPTSCH" localSheetId="0">#REF!</definedName>
    <definedName name="SPTSCH">#REF!</definedName>
    <definedName name="Stud1995" localSheetId="0">#REF!</definedName>
    <definedName name="Stud1995">#REF!</definedName>
    <definedName name="Stud1996" localSheetId="0">#REF!</definedName>
    <definedName name="Stud1996">#REF!</definedName>
    <definedName name="Stud1997" localSheetId="0">#REF!</definedName>
    <definedName name="Stud1997">#REF!</definedName>
    <definedName name="Tben" localSheetId="0">#REF!</definedName>
    <definedName name="Tben">#REF!</definedName>
    <definedName name="TEIRPS" localSheetId="0">'[2]Schedule J'!#REF!</definedName>
    <definedName name="TEIRPS">'[2]Schedule J'!#REF!</definedName>
    <definedName name="TERESACT" localSheetId="0">#REF!</definedName>
    <definedName name="TERESACT">#REF!</definedName>
    <definedName name="TFUELUTIL" localSheetId="0">#REF!</definedName>
    <definedName name="TFUELUTIL">#REF!</definedName>
    <definedName name="TitleText" localSheetId="0">#REF!</definedName>
    <definedName name="TitleText">#REF!</definedName>
    <definedName name="total" localSheetId="0">#REF!</definedName>
    <definedName name="total">#REF!</definedName>
    <definedName name="TotExp" localSheetId="0">#REF!</definedName>
    <definedName name="TotExp">#REF!</definedName>
    <definedName name="TOTFUELS" localSheetId="0">#REF!</definedName>
    <definedName name="TOTFUELS">#REF!</definedName>
    <definedName name="TotImp" localSheetId="0">'[3]Schedule 1'!#REF!</definedName>
    <definedName name="TotImp">'[3]Schedule 1'!#REF!</definedName>
    <definedName name="TOTUTIL" localSheetId="0">#REF!</definedName>
    <definedName name="TOTUTIL">#REF!</definedName>
    <definedName name="TRENTSTAT" localSheetId="0">#REF!</definedName>
    <definedName name="TRENTSTAT">#REF!</definedName>
    <definedName name="TRRESACT" localSheetId="0">#REF!</definedName>
    <definedName name="TRRESACT">#REF!</definedName>
    <definedName name="TSal" localSheetId="0">#REF!</definedName>
    <definedName name="TS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2" l="1"/>
  <c r="E38" i="2"/>
  <c r="E11" i="2"/>
  <c r="F25" i="3"/>
  <c r="D37" i="3"/>
  <c r="C37" i="3"/>
  <c r="C39" i="3" s="1"/>
  <c r="C43" i="3" s="1"/>
  <c r="D31" i="3"/>
  <c r="C31" i="3"/>
  <c r="D15" i="3"/>
  <c r="D39" i="3" s="1"/>
  <c r="D43" i="3" s="1"/>
  <c r="C15" i="3"/>
  <c r="H6" i="3"/>
  <c r="G6" i="3"/>
  <c r="E41" i="3" l="1"/>
  <c r="E30" i="3"/>
  <c r="E26" i="3"/>
  <c r="E22" i="3"/>
  <c r="E18" i="3"/>
  <c r="E11" i="3"/>
  <c r="F34" i="3"/>
  <c r="F27" i="3"/>
  <c r="F23" i="3"/>
  <c r="F19" i="3"/>
  <c r="F12" i="3"/>
  <c r="E10" i="3"/>
  <c r="E34" i="3"/>
  <c r="E27" i="3"/>
  <c r="E23" i="3"/>
  <c r="E19" i="3"/>
  <c r="G19" i="3" s="1"/>
  <c r="E12" i="3"/>
  <c r="G12" i="3" s="1"/>
  <c r="F35" i="3"/>
  <c r="F28" i="3"/>
  <c r="F24" i="3"/>
  <c r="F20" i="3"/>
  <c r="F13" i="3"/>
  <c r="F9" i="3"/>
  <c r="F41" i="3"/>
  <c r="F18" i="3"/>
  <c r="F11" i="3"/>
  <c r="E35" i="3"/>
  <c r="E28" i="3"/>
  <c r="E24" i="3"/>
  <c r="G24" i="3" s="1"/>
  <c r="E20" i="3"/>
  <c r="E13" i="3"/>
  <c r="E9" i="3"/>
  <c r="F30" i="3"/>
  <c r="F26" i="3"/>
  <c r="F22" i="3"/>
  <c r="F36" i="3"/>
  <c r="F29" i="3"/>
  <c r="F21" i="3"/>
  <c r="F14" i="3"/>
  <c r="F10" i="3"/>
  <c r="E36" i="3"/>
  <c r="E29" i="3"/>
  <c r="E25" i="3"/>
  <c r="E21" i="3"/>
  <c r="E14" i="3"/>
  <c r="G20" i="3" l="1"/>
  <c r="I20" i="3" s="1"/>
  <c r="G11" i="3"/>
  <c r="G28" i="3"/>
  <c r="I28" i="3" s="1"/>
  <c r="G23" i="3"/>
  <c r="I23" i="3" s="1"/>
  <c r="G14" i="3"/>
  <c r="I14" i="3" s="1"/>
  <c r="G13" i="3"/>
  <c r="F15" i="3"/>
  <c r="F37" i="3"/>
  <c r="I24" i="3"/>
  <c r="H24" i="3"/>
  <c r="J24" i="3" s="1"/>
  <c r="G34" i="3"/>
  <c r="E37" i="3"/>
  <c r="E31" i="3"/>
  <c r="G18" i="3"/>
  <c r="G9" i="3"/>
  <c r="E15" i="3"/>
  <c r="G21" i="3"/>
  <c r="G25" i="3"/>
  <c r="G10" i="3"/>
  <c r="G22" i="3"/>
  <c r="G29" i="3"/>
  <c r="G36" i="3"/>
  <c r="G35" i="3"/>
  <c r="G26" i="3"/>
  <c r="H19" i="3"/>
  <c r="J19" i="3" s="1"/>
  <c r="I19" i="3"/>
  <c r="I11" i="3"/>
  <c r="H11" i="3"/>
  <c r="J11" i="3" s="1"/>
  <c r="G30" i="3"/>
  <c r="G27" i="3"/>
  <c r="F31" i="3"/>
  <c r="H12" i="3"/>
  <c r="J12" i="3" s="1"/>
  <c r="I12" i="3"/>
  <c r="G41" i="3"/>
  <c r="H28" i="3" l="1"/>
  <c r="J28" i="3" s="1"/>
  <c r="H14" i="3"/>
  <c r="J14" i="3" s="1"/>
  <c r="H20" i="3"/>
  <c r="J20" i="3" s="1"/>
  <c r="H23" i="3"/>
  <c r="J23" i="3" s="1"/>
  <c r="I41" i="3"/>
  <c r="H41" i="3"/>
  <c r="I22" i="3"/>
  <c r="H22" i="3"/>
  <c r="J22" i="3" s="1"/>
  <c r="I18" i="3"/>
  <c r="H18" i="3"/>
  <c r="G31" i="3"/>
  <c r="I31" i="3" s="1"/>
  <c r="G37" i="3"/>
  <c r="I37" i="3" s="1"/>
  <c r="I34" i="3"/>
  <c r="H34" i="3"/>
  <c r="F39" i="3"/>
  <c r="F43" i="3" s="1"/>
  <c r="I26" i="3"/>
  <c r="H26" i="3"/>
  <c r="J26" i="3" s="1"/>
  <c r="I35" i="3"/>
  <c r="H35" i="3"/>
  <c r="J35" i="3" s="1"/>
  <c r="I25" i="3"/>
  <c r="H25" i="3"/>
  <c r="J25" i="3" s="1"/>
  <c r="I13" i="3"/>
  <c r="H13" i="3"/>
  <c r="J13" i="3" s="1"/>
  <c r="I10" i="3"/>
  <c r="H10" i="3"/>
  <c r="J10" i="3" s="1"/>
  <c r="H27" i="3"/>
  <c r="J27" i="3" s="1"/>
  <c r="I27" i="3"/>
  <c r="I36" i="3"/>
  <c r="H36" i="3"/>
  <c r="J36" i="3" s="1"/>
  <c r="I21" i="3"/>
  <c r="H21" i="3"/>
  <c r="J21" i="3" s="1"/>
  <c r="I9" i="3"/>
  <c r="H9" i="3"/>
  <c r="G15" i="3"/>
  <c r="I30" i="3"/>
  <c r="H30" i="3"/>
  <c r="J30" i="3" s="1"/>
  <c r="I29" i="3"/>
  <c r="H29" i="3"/>
  <c r="J29" i="3" s="1"/>
  <c r="E39" i="3"/>
  <c r="E43" i="3" s="1"/>
  <c r="J18" i="3" l="1"/>
  <c r="H31" i="3"/>
  <c r="J31" i="3" s="1"/>
  <c r="J9" i="3"/>
  <c r="H15" i="3"/>
  <c r="H37" i="3"/>
  <c r="J37" i="3" s="1"/>
  <c r="J34" i="3"/>
  <c r="I15" i="3"/>
  <c r="G39" i="3"/>
  <c r="J41" i="3"/>
  <c r="J15" i="3" l="1"/>
  <c r="H39" i="3"/>
  <c r="I39" i="3"/>
  <c r="G43" i="3"/>
  <c r="I43" i="3" l="1"/>
  <c r="J39" i="3"/>
  <c r="H43" i="3"/>
  <c r="J43" i="3" l="1"/>
  <c r="D59" i="2" l="1"/>
  <c r="E59" i="2" s="1"/>
  <c r="F59" i="2" s="1"/>
  <c r="D58" i="2"/>
  <c r="E58" i="2" s="1"/>
  <c r="F58" i="2" s="1"/>
  <c r="D57" i="2"/>
  <c r="E57" i="2" s="1"/>
  <c r="F57" i="2" s="1"/>
  <c r="D55" i="2"/>
  <c r="E55" i="2" s="1"/>
  <c r="F55" i="2" s="1"/>
  <c r="E54" i="2"/>
  <c r="E53" i="2"/>
  <c r="E48" i="2"/>
  <c r="F48" i="2" s="1"/>
  <c r="E37" i="2"/>
  <c r="F37" i="2" s="1"/>
  <c r="C33" i="2"/>
  <c r="E26" i="2"/>
  <c r="F26" i="2" s="1"/>
  <c r="E25" i="2"/>
  <c r="F25" i="2" s="1"/>
  <c r="E24" i="2"/>
  <c r="F24" i="2" s="1"/>
  <c r="C22" i="2"/>
  <c r="C27" i="2" s="1"/>
  <c r="E21" i="2"/>
  <c r="F21" i="2" s="1"/>
  <c r="E17" i="2"/>
  <c r="F17" i="2" s="1"/>
  <c r="E16" i="2"/>
  <c r="F16" i="2" s="1"/>
  <c r="E19" i="2" s="1"/>
  <c r="F19" i="2" s="1"/>
  <c r="E15" i="2"/>
  <c r="C12" i="2"/>
  <c r="E10" i="2"/>
  <c r="F10" i="2" s="1"/>
  <c r="E9" i="2"/>
  <c r="F9" i="2" s="1"/>
  <c r="J7" i="2"/>
  <c r="K5" i="2" s="1"/>
  <c r="E31" i="2" l="1"/>
  <c r="F31" i="2" s="1"/>
  <c r="E49" i="2"/>
  <c r="F49" i="2" s="1"/>
  <c r="C39" i="2"/>
  <c r="C41" i="2" s="1"/>
  <c r="C43" i="2" s="1"/>
  <c r="D22" i="2"/>
  <c r="E32" i="2"/>
  <c r="F32" i="2" s="1"/>
  <c r="C60" i="2"/>
  <c r="E47" i="2"/>
  <c r="F47" i="2" s="1"/>
  <c r="E51" i="2"/>
  <c r="F51" i="2" s="1"/>
  <c r="K6" i="2"/>
  <c r="F15" i="2"/>
  <c r="E18" i="2" s="1"/>
  <c r="F18" i="2" s="1"/>
  <c r="E20" i="2" s="1"/>
  <c r="F20" i="2" s="1"/>
  <c r="E30" i="2"/>
  <c r="E36" i="2"/>
  <c r="F36" i="2" s="1"/>
  <c r="D56" i="2"/>
  <c r="E56" i="2" s="1"/>
  <c r="F56" i="2" s="1"/>
  <c r="E50" i="2"/>
  <c r="F50" i="2" s="1"/>
  <c r="E23" i="2"/>
  <c r="E8" i="2"/>
  <c r="K4" i="2"/>
  <c r="C62" i="2" l="1"/>
  <c r="E35" i="2"/>
  <c r="F35" i="2" s="1"/>
  <c r="F8" i="2"/>
  <c r="E34" i="2"/>
  <c r="F52" i="2"/>
  <c r="D60" i="2"/>
  <c r="E46" i="2"/>
  <c r="F38" i="2"/>
  <c r="K7" i="2"/>
  <c r="D27" i="2"/>
  <c r="E22" i="2"/>
  <c r="F22" i="2" s="1"/>
  <c r="F23" i="2"/>
  <c r="F30" i="2"/>
  <c r="D33" i="2" l="1"/>
  <c r="D39" i="2" s="1"/>
  <c r="F34" i="2"/>
  <c r="E33" i="2"/>
  <c r="D12" i="2"/>
  <c r="E60" i="2"/>
  <c r="F60" i="2" s="1"/>
  <c r="F46" i="2"/>
  <c r="E27" i="2"/>
  <c r="F27" i="2" s="1"/>
  <c r="D41" i="2" l="1"/>
  <c r="F33" i="2"/>
  <c r="E39" i="2"/>
  <c r="F39" i="2" s="1"/>
  <c r="D43" i="2" l="1"/>
  <c r="D62" i="2" s="1"/>
  <c r="F11" i="2"/>
  <c r="E12" i="2"/>
  <c r="E41" i="2" l="1"/>
  <c r="E43" i="2" s="1"/>
  <c r="F12" i="2"/>
  <c r="F41" i="2" l="1"/>
  <c r="F43" i="2" l="1"/>
  <c r="E62" i="2"/>
  <c r="F6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Crystal Collins</author>
  </authors>
  <commentList>
    <comment ref="E25" authorId="0" shapeId="0" xr:uid="{46689AC5-9683-41E8-88FE-58F34F0D75D5}">
      <text>
        <r>
          <rPr>
            <b/>
            <sz val="9"/>
            <color indexed="81"/>
            <rFont val="Tahoma"/>
            <family val="2"/>
          </rPr>
          <t>Crystal Collins:</t>
        </r>
        <r>
          <rPr>
            <sz val="9"/>
            <color indexed="81"/>
            <rFont val="Tahoma"/>
            <family val="2"/>
          </rPr>
          <t xml:space="preserve">
Added $200 to defeat rounding error.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Crystal Collins</author>
  </authors>
  <commentList>
    <comment ref="I2" authorId="0" shapeId="0" xr:uid="{4E3518D8-16C5-4BCA-B999-584CD0C0D721}">
      <text>
        <r>
          <rPr>
            <b/>
            <sz val="9"/>
            <color indexed="81"/>
            <rFont val="Tahoma"/>
            <family val="2"/>
          </rPr>
          <t>Crystal Collins:</t>
        </r>
        <r>
          <rPr>
            <sz val="9"/>
            <color indexed="81"/>
            <rFont val="Tahoma"/>
            <family val="2"/>
          </rPr>
          <t xml:space="preserve">
DO NOT UPDATE!
FY16 was the last year with disaggregated UTHSC information.</t>
        </r>
      </text>
    </comment>
    <comment ref="D34" authorId="0" shapeId="0" xr:uid="{B6D081B5-BC67-400A-9BB4-6BF36BCCB804}">
      <text>
        <r>
          <rPr>
            <b/>
            <sz val="9"/>
            <color indexed="81"/>
            <rFont val="Tahoma"/>
            <family val="2"/>
          </rPr>
          <t>Crystal Collins:</t>
        </r>
        <r>
          <rPr>
            <sz val="9"/>
            <color indexed="81"/>
            <rFont val="Tahoma"/>
            <family val="2"/>
          </rPr>
          <t xml:space="preserve">
No request for new funds in FY23. CLC 10132021</t>
        </r>
      </text>
    </comment>
    <comment ref="C38" authorId="0" shapeId="0" xr:uid="{0B8406EE-3521-4B05-B139-90DC6157CD58}">
      <text>
        <r>
          <rPr>
            <b/>
            <sz val="9"/>
            <color indexed="81"/>
            <rFont val="Tahoma"/>
            <family val="2"/>
          </rPr>
          <t>Crystal Collins:</t>
        </r>
        <r>
          <rPr>
            <sz val="9"/>
            <color indexed="81"/>
            <rFont val="Tahoma"/>
            <family val="2"/>
          </rPr>
          <t xml:space="preserve">
Corrected after Commission approved request. However, since no increase was requested for THEC, overall increase unaffected.</t>
        </r>
      </text>
    </comment>
  </commentList>
</comments>
</file>

<file path=xl/sharedStrings.xml><?xml version="1.0" encoding="utf-8"?>
<sst xmlns="http://schemas.openxmlformats.org/spreadsheetml/2006/main" count="139" uniqueCount="123">
  <si>
    <t>2023-24 State Appropriations Distribution Recommendation</t>
  </si>
  <si>
    <t>A</t>
  </si>
  <si>
    <t>B</t>
  </si>
  <si>
    <t>C</t>
  </si>
  <si>
    <t>D</t>
  </si>
  <si>
    <r>
      <t xml:space="preserve">E </t>
    </r>
    <r>
      <rPr>
        <sz val="14"/>
        <rFont val="Open Sans"/>
        <family val="2"/>
      </rPr>
      <t>= C + D</t>
    </r>
  </si>
  <si>
    <r>
      <rPr>
        <b/>
        <sz val="14"/>
        <rFont val="Open Sans"/>
        <family val="2"/>
      </rPr>
      <t xml:space="preserve">F </t>
    </r>
    <r>
      <rPr>
        <sz val="14"/>
        <rFont val="Open Sans"/>
        <family val="2"/>
      </rPr>
      <t>= E + A</t>
    </r>
  </si>
  <si>
    <r>
      <rPr>
        <b/>
        <sz val="14"/>
        <rFont val="Open Sans"/>
        <family val="2"/>
      </rPr>
      <t>G</t>
    </r>
    <r>
      <rPr>
        <sz val="14"/>
        <rFont val="Open Sans"/>
        <family val="2"/>
      </rPr>
      <t xml:space="preserve"> = E / A</t>
    </r>
  </si>
  <si>
    <r>
      <rPr>
        <b/>
        <sz val="14"/>
        <rFont val="Open Sans"/>
        <family val="2"/>
      </rPr>
      <t>H</t>
    </r>
    <r>
      <rPr>
        <sz val="14"/>
        <rFont val="Open Sans"/>
        <family val="2"/>
      </rPr>
      <t xml:space="preserve"> = F / B</t>
    </r>
  </si>
  <si>
    <t>Breakdown of 2023-24 Changes</t>
  </si>
  <si>
    <t>2022-23</t>
  </si>
  <si>
    <t>2023-24</t>
  </si>
  <si>
    <t>Outcomes Formula</t>
  </si>
  <si>
    <t>Share of New</t>
  </si>
  <si>
    <t xml:space="preserve">Percent </t>
  </si>
  <si>
    <t>Percent</t>
  </si>
  <si>
    <t>Academic Formula Units</t>
  </si>
  <si>
    <r>
      <t>Appropriation</t>
    </r>
    <r>
      <rPr>
        <vertAlign val="superscript"/>
        <sz val="12"/>
        <rFont val="Open Sans"/>
        <family val="2"/>
      </rPr>
      <t>1</t>
    </r>
  </si>
  <si>
    <t>Formula Calculation</t>
  </si>
  <si>
    <t>Adjustments</t>
  </si>
  <si>
    <t>Funding</t>
  </si>
  <si>
    <t>Changes</t>
  </si>
  <si>
    <t>Recommendation</t>
  </si>
  <si>
    <t>Change</t>
  </si>
  <si>
    <t>Funded</t>
  </si>
  <si>
    <t>LGI Universities</t>
  </si>
  <si>
    <t>Austin Peay</t>
  </si>
  <si>
    <r>
      <t>East Tennessee</t>
    </r>
    <r>
      <rPr>
        <vertAlign val="superscript"/>
        <sz val="12"/>
        <rFont val="Open Sans"/>
        <family val="2"/>
      </rPr>
      <t>2</t>
    </r>
  </si>
  <si>
    <t>Middle Tennessee</t>
  </si>
  <si>
    <t>Tennessee State</t>
  </si>
  <si>
    <r>
      <t>Tennessee Tech</t>
    </r>
    <r>
      <rPr>
        <vertAlign val="superscript"/>
        <sz val="12"/>
        <rFont val="Open Sans"/>
        <family val="2"/>
      </rPr>
      <t>2</t>
    </r>
  </si>
  <si>
    <t>University of Memphis</t>
  </si>
  <si>
    <t xml:space="preserve">Subtotal </t>
  </si>
  <si>
    <r>
      <t>Community Colleges</t>
    </r>
    <r>
      <rPr>
        <b/>
        <vertAlign val="superscript"/>
        <sz val="12"/>
        <rFont val="Open Sans"/>
        <family val="2"/>
      </rPr>
      <t>3</t>
    </r>
  </si>
  <si>
    <t>Chattanooga</t>
  </si>
  <si>
    <t>Cleveland</t>
  </si>
  <si>
    <t>Columbia</t>
  </si>
  <si>
    <t>Dyersburg</t>
  </si>
  <si>
    <t>Jackson</t>
  </si>
  <si>
    <t xml:space="preserve"> </t>
  </si>
  <si>
    <t>Motlow</t>
  </si>
  <si>
    <t>Nashville</t>
  </si>
  <si>
    <t xml:space="preserve">Northeast </t>
  </si>
  <si>
    <t>Pellissippi</t>
  </si>
  <si>
    <t>Roane</t>
  </si>
  <si>
    <t>Southwest</t>
  </si>
  <si>
    <t>Volunteer</t>
  </si>
  <si>
    <t>Walters</t>
  </si>
  <si>
    <t>Subtotal</t>
  </si>
  <si>
    <t>2023-24 New Funding Recommendations</t>
  </si>
  <si>
    <t>UT Universities</t>
  </si>
  <si>
    <t>Overall Recommendation</t>
  </si>
  <si>
    <t>UT Chattanooga</t>
  </si>
  <si>
    <r>
      <t>UT Knoxville</t>
    </r>
    <r>
      <rPr>
        <vertAlign val="superscript"/>
        <sz val="12"/>
        <rFont val="Open Sans"/>
        <family val="2"/>
      </rPr>
      <t>2</t>
    </r>
  </si>
  <si>
    <r>
      <t>UT Martin</t>
    </r>
    <r>
      <rPr>
        <vertAlign val="superscript"/>
        <sz val="12"/>
        <rFont val="Open Sans"/>
        <family val="2"/>
      </rPr>
      <t>2</t>
    </r>
  </si>
  <si>
    <r>
      <t>TN Colleges of Applied Technology</t>
    </r>
    <r>
      <rPr>
        <vertAlign val="superscript"/>
        <sz val="12"/>
        <rFont val="Open Sans"/>
        <family val="2"/>
      </rPr>
      <t>2</t>
    </r>
  </si>
  <si>
    <t>Total Academic Formula Units</t>
  </si>
  <si>
    <t>2 - Does not include recurring funds appropriated to ETSU (Gray Fossil Site $350,000, School of Nursing $1.0M, and Rural Public Health Project $750,000), TTU (Wind Tunnel / Supercomputer $3.5M and College of Engineering $3.0M), UT Knoxville (College of Engineering $3.0M and American Civics Institute $3.97M), UT Martin (Parsons Center $200,000, Selmer Center $190,000, and Somerville Center $250,000), and the TCATs (Correctional Education Investment Initiative $426,000, TCAT Morristown Truck Driving School $225,000, and TCAT Waitlist $16.0M). These appropriations are included as Program Initiatives.</t>
  </si>
  <si>
    <t>3 - THEC's community college recommendation is for the sector as a whole. Institutional detail displayed here is for informational purposes only.</t>
  </si>
  <si>
    <t>DO NOT UPDATE!</t>
  </si>
  <si>
    <t>UT Health Sciences Center Breakdown</t>
  </si>
  <si>
    <r>
      <t xml:space="preserve">C </t>
    </r>
    <r>
      <rPr>
        <sz val="14"/>
        <rFont val="Open Sans"/>
        <family val="2"/>
      </rPr>
      <t>= B - A</t>
    </r>
  </si>
  <si>
    <r>
      <t xml:space="preserve">D </t>
    </r>
    <r>
      <rPr>
        <sz val="14"/>
        <rFont val="Open Sans"/>
        <family val="2"/>
      </rPr>
      <t>= C / A</t>
    </r>
  </si>
  <si>
    <t>2015-16 Work Program</t>
  </si>
  <si>
    <t>UT Memphis</t>
  </si>
  <si>
    <t>Total</t>
  </si>
  <si>
    <t>UTCoM</t>
  </si>
  <si>
    <t>Specialized Units</t>
  </si>
  <si>
    <r>
      <t>Recommendation</t>
    </r>
    <r>
      <rPr>
        <vertAlign val="superscript"/>
        <sz val="12"/>
        <rFont val="Open Sans"/>
        <family val="2"/>
      </rPr>
      <t>1</t>
    </r>
  </si>
  <si>
    <t>UTFP</t>
  </si>
  <si>
    <t>Medical Education</t>
  </si>
  <si>
    <t>UTHSC</t>
  </si>
  <si>
    <t>ETSU College of Medicine</t>
  </si>
  <si>
    <t>ETSU Family Practice</t>
  </si>
  <si>
    <t>UT College of Vet Medicine</t>
  </si>
  <si>
    <t>UT Health Science Center</t>
  </si>
  <si>
    <t>Research and Public Service</t>
  </si>
  <si>
    <t>UT Agricultural Experiment Station</t>
  </si>
  <si>
    <t>UT Agricultural Extension Service</t>
  </si>
  <si>
    <t>TSU McMinnville Center</t>
  </si>
  <si>
    <t>TSU Institute of Ag. and Environmental Research</t>
  </si>
  <si>
    <t>TSU Cooperative Extension</t>
  </si>
  <si>
    <t>TSU McIntire-Stennis Forestry Research</t>
  </si>
  <si>
    <t>UT Space Institute</t>
  </si>
  <si>
    <t>UT Institute for Public Service</t>
  </si>
  <si>
    <t>Tennessee Language Center</t>
  </si>
  <si>
    <t>Institute for Public Service: Other Agencies</t>
  </si>
  <si>
    <t>UT County Technical Assistance Service</t>
  </si>
  <si>
    <t>UT Municipal Technical Advisory Service</t>
  </si>
  <si>
    <t>Other Specialized Units</t>
  </si>
  <si>
    <t>UT Southern</t>
  </si>
  <si>
    <t>NA</t>
  </si>
  <si>
    <t>UT University-Wide Administration</t>
  </si>
  <si>
    <t>TN Board of Regents Administration</t>
  </si>
  <si>
    <t>TN Student Assistance Corporation</t>
  </si>
  <si>
    <t xml:space="preserve">      Tennessee Student Assistance Awards</t>
  </si>
  <si>
    <t xml:space="preserve">      Tennessee Students Assistance  Corporation</t>
  </si>
  <si>
    <t xml:space="preserve">      Loan/Scholarships Program</t>
  </si>
  <si>
    <t>Contract Education</t>
  </si>
  <si>
    <t>TN Higher Education Commission</t>
  </si>
  <si>
    <t>Total Specialized Units</t>
  </si>
  <si>
    <t>Total Formula and Specialized Units</t>
  </si>
  <si>
    <t>Program Initiatives</t>
  </si>
  <si>
    <t>Campus Centers of Excellence</t>
  </si>
  <si>
    <t>Campus Centers of Emphasis</t>
  </si>
  <si>
    <t>Academic Scholars Program</t>
  </si>
  <si>
    <t>UT Access and Diversity Initiative</t>
  </si>
  <si>
    <t>TBR Access and Diversity Initiative</t>
  </si>
  <si>
    <t>Research Initiatives - UT</t>
  </si>
  <si>
    <t>THEC Grants</t>
  </si>
  <si>
    <r>
      <t>Specialized Units Strategic Initiatives</t>
    </r>
    <r>
      <rPr>
        <vertAlign val="superscript"/>
        <sz val="12"/>
        <rFont val="Open Sans"/>
        <family val="2"/>
      </rPr>
      <t>3</t>
    </r>
  </si>
  <si>
    <r>
      <t>Statewide System Priorities</t>
    </r>
    <r>
      <rPr>
        <vertAlign val="superscript"/>
        <sz val="12"/>
        <rFont val="Open Sans"/>
        <family val="2"/>
      </rPr>
      <t>3</t>
    </r>
  </si>
  <si>
    <r>
      <t>ETSU Special Legislative Initiatives</t>
    </r>
    <r>
      <rPr>
        <vertAlign val="superscript"/>
        <sz val="12"/>
        <rFont val="Open Sans"/>
        <family val="2"/>
      </rPr>
      <t>4</t>
    </r>
  </si>
  <si>
    <r>
      <t>TTU Special Legislative Initiatives</t>
    </r>
    <r>
      <rPr>
        <vertAlign val="superscript"/>
        <sz val="12"/>
        <rFont val="Open Sans"/>
        <family val="2"/>
      </rPr>
      <t>4</t>
    </r>
  </si>
  <si>
    <r>
      <t>UT Knoxville Special Legislative Initiatives</t>
    </r>
    <r>
      <rPr>
        <vertAlign val="superscript"/>
        <sz val="12"/>
        <rFont val="Open Sans"/>
        <family val="2"/>
      </rPr>
      <t>4</t>
    </r>
  </si>
  <si>
    <r>
      <t>UT Martin Special Legislative Initiatives</t>
    </r>
    <r>
      <rPr>
        <vertAlign val="superscript"/>
        <sz val="12"/>
        <rFont val="Open Sans"/>
        <family val="2"/>
      </rPr>
      <t>4</t>
    </r>
  </si>
  <si>
    <r>
      <t>TCAT Special Legislative Initiatives</t>
    </r>
    <r>
      <rPr>
        <vertAlign val="superscript"/>
        <sz val="12"/>
        <rFont val="Open Sans"/>
        <family val="2"/>
      </rPr>
      <t>4</t>
    </r>
  </si>
  <si>
    <t>1 - Recurring funds.</t>
  </si>
  <si>
    <t>2 - Nonrecurring funding to conduct a statewide facilities condition survey of all core "Education &amp; General" (E&amp;G) buildings.</t>
  </si>
  <si>
    <t>3 - Recurring and nonrecurring funding for strategic investments in specialized units and statewide system priorities. See Attachment III for further detail.</t>
  </si>
  <si>
    <t>4 - Recurring funds appropriated to ETSU (Gray Fossil Site $350,000, School of Nursing $1.0M, and Rural Public Health Project $750,000), TTU (Wind Tunnel / Supercomputer $3.5M and College of Engineering $3.0M), UT Knoxville (College of Engineering $3.0M and American Civics Institute $3.97M), UT Martin (Parsons Center $200,000, Selmer Center $190,000, and Somerville Center $250,000), and the TCATs (Correctional Education Investment Initiative $426,000, TCAT Morristown Truck Driving School $225,000, and TCAT Waitlist $16.0M).</t>
  </si>
  <si>
    <t>Total Outcomes Formula Units</t>
  </si>
  <si>
    <t>1 - Recurring funding. Includes funding of $7.4M for legislative initiatives.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</si>
</sst>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9" formatCode="0.000%"/>
    <numFmt numFmtId="173" formatCode="_(* #,##0.00_);_(* \(#,##0.00\);_(* &quot;-&quot;_);_(@_)"/>
    <numFmt numFmtId="174" formatCode="_(* #,##0.0000_);_(* \(#,##0.0000\);_(* &quot;-&quot;??_);_(@_)"/>
    <numFmt numFmtId="175" formatCode="&quot;$&quot;#,##0.0_);\(&quot;$&quot;#,##0.0\)"/>
  </numFmts>
  <fonts count="23" x14ac:knownFonts="1">
    <font>
      <sz val="10"/>
      <name val="Arial"/>
      <family val="2"/>
    </font>
    <font>
      <sz val="10"/>
      <name val="Arial"/>
      <family val="2"/>
    </font>
    <font>
      <sz val="12"/>
      <name val="Open Sans"/>
      <family val="2"/>
    </font>
    <font>
      <b/>
      <sz val="22"/>
      <name val="Open Sans"/>
      <family val="2"/>
    </font>
    <font>
      <sz val="10"/>
      <name val="Open Sans"/>
      <family val="2"/>
    </font>
    <font>
      <sz val="12"/>
      <color rgb="FFFF0000"/>
      <name val="Open Sans"/>
      <family val="2"/>
    </font>
    <font>
      <b/>
      <sz val="16"/>
      <name val="Open Sans"/>
      <family val="2"/>
    </font>
    <font>
      <b/>
      <sz val="18"/>
      <name val="Open Sans"/>
      <family val="2"/>
    </font>
    <font>
      <b/>
      <sz val="12"/>
      <name val="Open Sans"/>
      <family val="2"/>
    </font>
    <font>
      <b/>
      <sz val="14"/>
      <color rgb="FFFF0000"/>
      <name val="Open Sans"/>
      <family val="2"/>
    </font>
    <font>
      <b/>
      <sz val="14"/>
      <name val="Open Sans"/>
      <family val="2"/>
    </font>
    <font>
      <sz val="14"/>
      <name val="Open Sans"/>
      <family val="2"/>
    </font>
    <font>
      <b/>
      <sz val="10"/>
      <name val="Open Sans"/>
      <family val="2"/>
    </font>
    <font>
      <b/>
      <sz val="10"/>
      <color rgb="FF0000FF"/>
      <name val="Open Sans"/>
      <family val="2"/>
    </font>
    <font>
      <i/>
      <sz val="9"/>
      <name val="Open Sans"/>
      <family val="2"/>
    </font>
    <font>
      <vertAlign val="superscript"/>
      <sz val="12"/>
      <name val="Open Sans"/>
      <family val="2"/>
    </font>
    <font>
      <sz val="12"/>
      <color indexed="10"/>
      <name val="Open Sans"/>
      <family val="2"/>
    </font>
    <font>
      <b/>
      <vertAlign val="superscript"/>
      <sz val="12"/>
      <name val="Open Sans"/>
      <family val="2"/>
    </font>
    <font>
      <sz val="11"/>
      <name val="Open Sans"/>
      <family val="2"/>
    </font>
    <font>
      <sz val="10"/>
      <color rgb="FFFF0000"/>
      <name val="Open Sans"/>
      <family val="2"/>
    </font>
    <font>
      <b/>
      <sz val="11"/>
      <color rgb="FFFF0000"/>
      <name val="Open San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6" fontId="10" fillId="0" borderId="4" xfId="4" applyNumberFormat="1" applyFont="1" applyBorder="1" applyAlignment="1">
      <alignment horizontal="center" vertical="center" wrapText="1"/>
    </xf>
    <xf numFmtId="6" fontId="11" fillId="0" borderId="4" xfId="4" applyNumberFormat="1" applyFont="1" applyBorder="1" applyAlignment="1">
      <alignment horizontal="center" vertical="center" wrapText="1"/>
    </xf>
    <xf numFmtId="164" fontId="11" fillId="0" borderId="4" xfId="4" applyNumberFormat="1" applyFont="1" applyBorder="1" applyAlignment="1">
      <alignment horizontal="center" vertical="center" wrapText="1"/>
    </xf>
    <xf numFmtId="6" fontId="4" fillId="0" borderId="0" xfId="0" applyNumberFormat="1" applyFont="1"/>
    <xf numFmtId="6" fontId="12" fillId="0" borderId="0" xfId="4" applyNumberFormat="1" applyFont="1" applyAlignment="1">
      <alignment horizontal="center" wrapText="1"/>
    </xf>
    <xf numFmtId="6" fontId="13" fillId="0" borderId="0" xfId="4" applyNumberFormat="1" applyFont="1" applyAlignment="1">
      <alignment horizontal="center" wrapText="1"/>
    </xf>
    <xf numFmtId="164" fontId="13" fillId="0" borderId="0" xfId="4" applyNumberFormat="1" applyFont="1" applyAlignment="1">
      <alignment horizontal="center" wrapText="1"/>
    </xf>
    <xf numFmtId="5" fontId="2" fillId="0" borderId="0" xfId="0" applyNumberFormat="1" applyFont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2" fillId="0" borderId="0" xfId="0" applyNumberFormat="1" applyFont="1"/>
    <xf numFmtId="0" fontId="14" fillId="0" borderId="0" xfId="0" applyFont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5" xfId="3" applyNumberFormat="1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2" fillId="0" borderId="17" xfId="3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9" fontId="2" fillId="0" borderId="22" xfId="0" applyNumberFormat="1" applyFont="1" applyBorder="1"/>
    <xf numFmtId="9" fontId="2" fillId="0" borderId="21" xfId="0" applyNumberFormat="1" applyFont="1" applyBorder="1"/>
    <xf numFmtId="9" fontId="16" fillId="0" borderId="23" xfId="0" applyNumberFormat="1" applyFont="1" applyBorder="1"/>
    <xf numFmtId="9" fontId="16" fillId="0" borderId="24" xfId="0" applyNumberFormat="1" applyFont="1" applyBorder="1"/>
    <xf numFmtId="9" fontId="2" fillId="0" borderId="25" xfId="0" applyNumberFormat="1" applyFont="1" applyBorder="1"/>
    <xf numFmtId="164" fontId="2" fillId="0" borderId="22" xfId="3" applyNumberFormat="1" applyFont="1" applyBorder="1"/>
    <xf numFmtId="0" fontId="2" fillId="0" borderId="0" xfId="0" applyFont="1" applyAlignment="1">
      <alignment vertical="center"/>
    </xf>
    <xf numFmtId="0" fontId="2" fillId="0" borderId="21" xfId="0" applyFont="1" applyBorder="1"/>
    <xf numFmtId="5" fontId="2" fillId="0" borderId="22" xfId="0" applyNumberFormat="1" applyFont="1" applyBorder="1"/>
    <xf numFmtId="5" fontId="2" fillId="0" borderId="21" xfId="0" applyNumberFormat="1" applyFont="1" applyBorder="1"/>
    <xf numFmtId="5" fontId="2" fillId="0" borderId="7" xfId="0" applyNumberFormat="1" applyFont="1" applyBorder="1"/>
    <xf numFmtId="5" fontId="2" fillId="0" borderId="24" xfId="0" applyNumberFormat="1" applyFont="1" applyBorder="1"/>
    <xf numFmtId="5" fontId="2" fillId="0" borderId="25" xfId="0" applyNumberFormat="1" applyFont="1" applyBorder="1"/>
    <xf numFmtId="0" fontId="2" fillId="0" borderId="21" xfId="0" applyFont="1" applyBorder="1" applyAlignment="1">
      <alignment vertical="center"/>
    </xf>
    <xf numFmtId="166" fontId="2" fillId="0" borderId="22" xfId="1" applyNumberFormat="1" applyFont="1" applyBorder="1" applyAlignment="1">
      <alignment vertical="center"/>
    </xf>
    <xf numFmtId="166" fontId="2" fillId="0" borderId="21" xfId="1" applyNumberFormat="1" applyFont="1" applyBorder="1" applyAlignment="1">
      <alignment vertical="center"/>
    </xf>
    <xf numFmtId="166" fontId="2" fillId="0" borderId="7" xfId="1" applyNumberFormat="1" applyFont="1" applyBorder="1" applyAlignment="1">
      <alignment vertical="center"/>
    </xf>
    <xf numFmtId="166" fontId="2" fillId="0" borderId="24" xfId="1" applyNumberFormat="1" applyFont="1" applyBorder="1" applyAlignment="1">
      <alignment vertical="center"/>
    </xf>
    <xf numFmtId="166" fontId="2" fillId="0" borderId="25" xfId="1" applyNumberFormat="1" applyFont="1" applyBorder="1" applyAlignment="1">
      <alignment vertical="center"/>
    </xf>
    <xf numFmtId="164" fontId="2" fillId="0" borderId="22" xfId="3" applyNumberFormat="1" applyFont="1" applyBorder="1" applyAlignment="1">
      <alignment vertical="center"/>
    </xf>
    <xf numFmtId="166" fontId="2" fillId="0" borderId="22" xfId="1" applyNumberFormat="1" applyFont="1" applyBorder="1"/>
    <xf numFmtId="166" fontId="2" fillId="0" borderId="21" xfId="1" applyNumberFormat="1" applyFont="1" applyBorder="1"/>
    <xf numFmtId="166" fontId="2" fillId="0" borderId="7" xfId="1" applyNumberFormat="1" applyFont="1" applyBorder="1"/>
    <xf numFmtId="166" fontId="2" fillId="0" borderId="24" xfId="1" applyNumberFormat="1" applyFont="1" applyBorder="1"/>
    <xf numFmtId="166" fontId="2" fillId="0" borderId="25" xfId="1" applyNumberFormat="1" applyFont="1" applyFill="1" applyBorder="1"/>
    <xf numFmtId="166" fontId="2" fillId="0" borderId="25" xfId="1" applyNumberFormat="1" applyFont="1" applyBorder="1"/>
    <xf numFmtId="0" fontId="2" fillId="0" borderId="17" xfId="0" applyFont="1" applyBorder="1"/>
    <xf numFmtId="166" fontId="2" fillId="0" borderId="17" xfId="1" applyNumberFormat="1" applyFont="1" applyFill="1" applyBorder="1"/>
    <xf numFmtId="166" fontId="2" fillId="0" borderId="27" xfId="1" applyNumberFormat="1" applyFont="1" applyFill="1" applyBorder="1"/>
    <xf numFmtId="166" fontId="2" fillId="0" borderId="19" xfId="1" applyNumberFormat="1" applyFont="1" applyFill="1" applyBorder="1"/>
    <xf numFmtId="166" fontId="2" fillId="0" borderId="16" xfId="1" applyNumberFormat="1" applyFont="1" applyFill="1" applyBorder="1"/>
    <xf numFmtId="164" fontId="2" fillId="0" borderId="17" xfId="3" applyNumberFormat="1" applyFont="1" applyFill="1" applyBorder="1"/>
    <xf numFmtId="0" fontId="8" fillId="2" borderId="28" xfId="0" applyFont="1" applyFill="1" applyBorder="1" applyAlignment="1">
      <alignment horizontal="right"/>
    </xf>
    <xf numFmtId="5" fontId="8" fillId="2" borderId="29" xfId="0" applyNumberFormat="1" applyFont="1" applyFill="1" applyBorder="1"/>
    <xf numFmtId="5" fontId="8" fillId="2" borderId="28" xfId="0" applyNumberFormat="1" applyFont="1" applyFill="1" applyBorder="1"/>
    <xf numFmtId="5" fontId="8" fillId="2" borderId="30" xfId="0" applyNumberFormat="1" applyFont="1" applyFill="1" applyBorder="1"/>
    <xf numFmtId="5" fontId="8" fillId="2" borderId="31" xfId="0" applyNumberFormat="1" applyFont="1" applyFill="1" applyBorder="1"/>
    <xf numFmtId="5" fontId="8" fillId="2" borderId="32" xfId="0" applyNumberFormat="1" applyFont="1" applyFill="1" applyBorder="1"/>
    <xf numFmtId="164" fontId="8" fillId="2" borderId="29" xfId="3" applyNumberFormat="1" applyFont="1" applyFill="1" applyBorder="1"/>
    <xf numFmtId="0" fontId="8" fillId="0" borderId="21" xfId="0" applyFont="1" applyBorder="1" applyAlignment="1">
      <alignment horizontal="right"/>
    </xf>
    <xf numFmtId="5" fontId="8" fillId="0" borderId="22" xfId="0" applyNumberFormat="1" applyFont="1" applyBorder="1"/>
    <xf numFmtId="5" fontId="8" fillId="0" borderId="21" xfId="0" applyNumberFormat="1" applyFont="1" applyBorder="1"/>
    <xf numFmtId="5" fontId="8" fillId="0" borderId="23" xfId="0" applyNumberFormat="1" applyFont="1" applyBorder="1"/>
    <xf numFmtId="5" fontId="8" fillId="0" borderId="24" xfId="0" applyNumberFormat="1" applyFont="1" applyBorder="1"/>
    <xf numFmtId="5" fontId="8" fillId="0" borderId="25" xfId="0" applyNumberFormat="1" applyFont="1" applyBorder="1"/>
    <xf numFmtId="164" fontId="8" fillId="0" borderId="22" xfId="3" applyNumberFormat="1" applyFont="1" applyBorder="1"/>
    <xf numFmtId="169" fontId="2" fillId="0" borderId="23" xfId="3" applyNumberFormat="1" applyFont="1" applyBorder="1"/>
    <xf numFmtId="0" fontId="2" fillId="0" borderId="24" xfId="0" applyFont="1" applyBorder="1"/>
    <xf numFmtId="164" fontId="2" fillId="0" borderId="21" xfId="3" applyNumberFormat="1" applyFont="1" applyBorder="1"/>
    <xf numFmtId="5" fontId="2" fillId="0" borderId="23" xfId="0" applyNumberFormat="1" applyFont="1" applyBorder="1"/>
    <xf numFmtId="164" fontId="2" fillId="0" borderId="22" xfId="3" applyNumberFormat="1" applyFont="1" applyFill="1" applyBorder="1"/>
    <xf numFmtId="166" fontId="2" fillId="0" borderId="22" xfId="1" applyNumberFormat="1" applyFont="1" applyFill="1" applyBorder="1"/>
    <xf numFmtId="0" fontId="2" fillId="0" borderId="1" xfId="0" applyFont="1" applyBorder="1"/>
    <xf numFmtId="166" fontId="2" fillId="0" borderId="7" xfId="1" applyNumberFormat="1" applyFont="1" applyFill="1" applyBorder="1"/>
    <xf numFmtId="166" fontId="2" fillId="0" borderId="24" xfId="1" applyNumberFormat="1" applyFont="1" applyFill="1" applyBorder="1"/>
    <xf numFmtId="166" fontId="2" fillId="0" borderId="21" xfId="1" applyNumberFormat="1" applyFont="1" applyFill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25" xfId="0" applyFont="1" applyBorder="1"/>
    <xf numFmtId="167" fontId="10" fillId="0" borderId="33" xfId="2" applyNumberFormat="1" applyFont="1" applyFill="1" applyBorder="1" applyAlignment="1">
      <alignment horizontal="center"/>
    </xf>
    <xf numFmtId="166" fontId="2" fillId="0" borderId="20" xfId="1" applyNumberFormat="1" applyFont="1" applyFill="1" applyBorder="1"/>
    <xf numFmtId="43" fontId="2" fillId="0" borderId="0" xfId="1" applyFont="1" applyFill="1"/>
    <xf numFmtId="0" fontId="11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horizontal="left"/>
    </xf>
    <xf numFmtId="10" fontId="4" fillId="0" borderId="0" xfId="3" applyNumberFormat="1" applyFont="1"/>
    <xf numFmtId="7" fontId="4" fillId="0" borderId="0" xfId="0" applyNumberFormat="1" applyFont="1"/>
    <xf numFmtId="0" fontId="19" fillId="0" borderId="0" xfId="0" applyFont="1"/>
    <xf numFmtId="5" fontId="20" fillId="0" borderId="0" xfId="0" applyNumberFormat="1" applyFont="1"/>
    <xf numFmtId="0" fontId="3" fillId="0" borderId="0" xfId="5" applyFont="1" applyAlignment="1">
      <alignment horizontal="center"/>
    </xf>
    <xf numFmtId="0" fontId="4" fillId="0" borderId="0" xfId="5" applyFont="1"/>
    <xf numFmtId="0" fontId="2" fillId="0" borderId="0" xfId="5" applyFont="1"/>
    <xf numFmtId="0" fontId="12" fillId="0" borderId="3" xfId="5" applyFont="1" applyBorder="1" applyAlignment="1">
      <alignment horizontal="center"/>
    </xf>
    <xf numFmtId="0" fontId="8" fillId="0" borderId="0" xfId="5" applyFont="1" applyAlignment="1">
      <alignment horizontal="center"/>
    </xf>
    <xf numFmtId="0" fontId="4" fillId="0" borderId="1" xfId="5" applyFont="1" applyBorder="1"/>
    <xf numFmtId="0" fontId="4" fillId="0" borderId="36" xfId="5" applyFont="1" applyBorder="1"/>
    <xf numFmtId="0" fontId="4" fillId="0" borderId="2" xfId="5" applyFont="1" applyBorder="1"/>
    <xf numFmtId="0" fontId="7" fillId="0" borderId="0" xfId="5" applyFont="1" applyAlignment="1">
      <alignment horizontal="center"/>
    </xf>
    <xf numFmtId="6" fontId="10" fillId="0" borderId="4" xfId="6" applyNumberFormat="1" applyFont="1" applyBorder="1" applyAlignment="1">
      <alignment horizontal="center" vertical="center" wrapText="1"/>
    </xf>
    <xf numFmtId="0" fontId="2" fillId="0" borderId="0" xfId="5" applyFont="1" applyAlignment="1">
      <alignment horizontal="center"/>
    </xf>
    <xf numFmtId="0" fontId="2" fillId="0" borderId="7" xfId="5" applyFont="1" applyBorder="1"/>
    <xf numFmtId="167" fontId="2" fillId="0" borderId="0" xfId="2" applyNumberFormat="1" applyFont="1" applyBorder="1"/>
    <xf numFmtId="10" fontId="2" fillId="0" borderId="8" xfId="3" applyNumberFormat="1" applyFont="1" applyBorder="1"/>
    <xf numFmtId="0" fontId="2" fillId="0" borderId="11" xfId="5" applyFont="1" applyBorder="1"/>
    <xf numFmtId="0" fontId="2" fillId="0" borderId="15" xfId="5" applyFont="1" applyBorder="1" applyAlignment="1">
      <alignment horizontal="center"/>
    </xf>
    <xf numFmtId="164" fontId="2" fillId="0" borderId="15" xfId="3" applyNumberFormat="1" applyFont="1" applyBorder="1" applyAlignment="1">
      <alignment horizontal="center"/>
    </xf>
    <xf numFmtId="5" fontId="4" fillId="0" borderId="0" xfId="5" applyNumberFormat="1" applyFont="1"/>
    <xf numFmtId="0" fontId="4" fillId="0" borderId="7" xfId="5" applyFont="1" applyBorder="1"/>
    <xf numFmtId="167" fontId="4" fillId="0" borderId="0" xfId="2" applyNumberFormat="1" applyFont="1" applyBorder="1"/>
    <xf numFmtId="10" fontId="4" fillId="0" borderId="8" xfId="3" applyNumberFormat="1" applyFont="1" applyBorder="1"/>
    <xf numFmtId="0" fontId="2" fillId="0" borderId="16" xfId="5" applyFont="1" applyBorder="1"/>
    <xf numFmtId="0" fontId="2" fillId="0" borderId="17" xfId="5" applyFont="1" applyBorder="1" applyAlignment="1">
      <alignment horizontal="center"/>
    </xf>
    <xf numFmtId="164" fontId="2" fillId="0" borderId="17" xfId="3" applyNumberFormat="1" applyFont="1" applyBorder="1" applyAlignment="1">
      <alignment horizontal="center"/>
    </xf>
    <xf numFmtId="167" fontId="18" fillId="0" borderId="0" xfId="2" applyNumberFormat="1" applyFont="1" applyFill="1" applyBorder="1"/>
    <xf numFmtId="0" fontId="8" fillId="0" borderId="21" xfId="5" applyFont="1" applyBorder="1"/>
    <xf numFmtId="0" fontId="2" fillId="0" borderId="15" xfId="5" applyFont="1" applyBorder="1"/>
    <xf numFmtId="0" fontId="4" fillId="0" borderId="5" xfId="5" applyFont="1" applyBorder="1"/>
    <xf numFmtId="167" fontId="4" fillId="0" borderId="3" xfId="2" applyNumberFormat="1" applyFont="1" applyBorder="1"/>
    <xf numFmtId="10" fontId="4" fillId="0" borderId="6" xfId="3" applyNumberFormat="1" applyFont="1" applyBorder="1"/>
    <xf numFmtId="0" fontId="2" fillId="0" borderId="21" xfId="5" applyFont="1" applyBorder="1"/>
    <xf numFmtId="5" fontId="2" fillId="0" borderId="22" xfId="5" applyNumberFormat="1" applyFont="1" applyBorder="1"/>
    <xf numFmtId="164" fontId="2" fillId="0" borderId="22" xfId="3" applyNumberFormat="1" applyFont="1" applyFill="1" applyBorder="1" applyAlignment="1">
      <alignment horizontal="center"/>
    </xf>
    <xf numFmtId="164" fontId="2" fillId="0" borderId="22" xfId="3" applyNumberFormat="1" applyFont="1" applyBorder="1" applyAlignment="1">
      <alignment horizontal="center"/>
    </xf>
    <xf numFmtId="41" fontId="2" fillId="0" borderId="22" xfId="5" applyNumberFormat="1" applyFont="1" applyBorder="1"/>
    <xf numFmtId="0" fontId="2" fillId="0" borderId="22" xfId="5" applyFont="1" applyBorder="1"/>
    <xf numFmtId="0" fontId="2" fillId="2" borderId="11" xfId="5" applyFont="1" applyFill="1" applyBorder="1" applyAlignment="1">
      <alignment horizontal="right"/>
    </xf>
    <xf numFmtId="41" fontId="2" fillId="2" borderId="15" xfId="5" applyNumberFormat="1" applyFont="1" applyFill="1" applyBorder="1"/>
    <xf numFmtId="164" fontId="2" fillId="2" borderId="15" xfId="3" applyNumberFormat="1" applyFont="1" applyFill="1" applyBorder="1" applyAlignment="1">
      <alignment horizontal="center"/>
    </xf>
    <xf numFmtId="0" fontId="2" fillId="2" borderId="21" xfId="5" applyFont="1" applyFill="1" applyBorder="1" applyAlignment="1">
      <alignment horizontal="right"/>
    </xf>
    <xf numFmtId="41" fontId="2" fillId="2" borderId="22" xfId="5" applyNumberFormat="1" applyFont="1" applyFill="1" applyBorder="1"/>
    <xf numFmtId="164" fontId="2" fillId="2" borderId="22" xfId="3" applyNumberFormat="1" applyFont="1" applyFill="1" applyBorder="1" applyAlignment="1">
      <alignment horizontal="center"/>
    </xf>
    <xf numFmtId="0" fontId="2" fillId="2" borderId="16" xfId="5" applyFont="1" applyFill="1" applyBorder="1" applyAlignment="1">
      <alignment horizontal="right"/>
    </xf>
    <xf numFmtId="41" fontId="2" fillId="2" borderId="17" xfId="5" applyNumberFormat="1" applyFont="1" applyFill="1" applyBorder="1"/>
    <xf numFmtId="164" fontId="2" fillId="2" borderId="17" xfId="3" applyNumberFormat="1" applyFont="1" applyFill="1" applyBorder="1" applyAlignment="1">
      <alignment horizontal="center"/>
    </xf>
    <xf numFmtId="0" fontId="8" fillId="0" borderId="11" xfId="5" applyFont="1" applyBorder="1" applyAlignment="1">
      <alignment horizontal="right"/>
    </xf>
    <xf numFmtId="5" fontId="8" fillId="0" borderId="15" xfId="5" applyNumberFormat="1" applyFont="1" applyBorder="1"/>
    <xf numFmtId="164" fontId="8" fillId="0" borderId="15" xfId="3" applyNumberFormat="1" applyFont="1" applyBorder="1" applyAlignment="1">
      <alignment horizontal="center"/>
    </xf>
    <xf numFmtId="0" fontId="8" fillId="0" borderId="21" xfId="5" applyFont="1" applyBorder="1" applyAlignment="1">
      <alignment horizontal="right"/>
    </xf>
    <xf numFmtId="5" fontId="8" fillId="0" borderId="22" xfId="5" applyNumberFormat="1" applyFont="1" applyBorder="1"/>
    <xf numFmtId="164" fontId="8" fillId="0" borderId="22" xfId="3" applyNumberFormat="1" applyFont="1" applyBorder="1" applyAlignment="1">
      <alignment horizontal="center"/>
    </xf>
    <xf numFmtId="166" fontId="4" fillId="0" borderId="0" xfId="5" applyNumberFormat="1" applyFont="1"/>
    <xf numFmtId="173" fontId="4" fillId="2" borderId="0" xfId="5" applyNumberFormat="1" applyFont="1" applyFill="1"/>
    <xf numFmtId="41" fontId="4" fillId="0" borderId="0" xfId="5" applyNumberFormat="1" applyFont="1"/>
    <xf numFmtId="166" fontId="4" fillId="0" borderId="0" xfId="1" applyNumberFormat="1" applyFont="1"/>
    <xf numFmtId="165" fontId="2" fillId="0" borderId="22" xfId="5" applyNumberFormat="1" applyFont="1" applyBorder="1"/>
    <xf numFmtId="166" fontId="12" fillId="0" borderId="0" xfId="1" applyNumberFormat="1" applyFont="1"/>
    <xf numFmtId="2" fontId="4" fillId="0" borderId="0" xfId="5" applyNumberFormat="1" applyFont="1"/>
    <xf numFmtId="43" fontId="4" fillId="0" borderId="0" xfId="5" applyNumberFormat="1" applyFont="1"/>
    <xf numFmtId="6" fontId="4" fillId="0" borderId="0" xfId="5" applyNumberFormat="1" applyFont="1"/>
    <xf numFmtId="0" fontId="4" fillId="0" borderId="0" xfId="5" applyFont="1" applyAlignment="1">
      <alignment horizontal="center"/>
    </xf>
    <xf numFmtId="167" fontId="4" fillId="0" borderId="0" xfId="2" applyNumberFormat="1" applyFont="1"/>
    <xf numFmtId="164" fontId="4" fillId="0" borderId="0" xfId="3" applyNumberFormat="1" applyFont="1"/>
    <xf numFmtId="167" fontId="4" fillId="0" borderId="0" xfId="5" applyNumberFormat="1" applyFont="1"/>
    <xf numFmtId="167" fontId="12" fillId="0" borderId="0" xfId="5" applyNumberFormat="1" applyFont="1"/>
    <xf numFmtId="0" fontId="2" fillId="0" borderId="17" xfId="5" applyFont="1" applyBorder="1"/>
    <xf numFmtId="41" fontId="2" fillId="0" borderId="17" xfId="5" applyNumberFormat="1" applyFont="1" applyBorder="1"/>
    <xf numFmtId="164" fontId="2" fillId="0" borderId="17" xfId="3" applyNumberFormat="1" applyFont="1" applyFill="1" applyBorder="1" applyAlignment="1">
      <alignment horizontal="center"/>
    </xf>
    <xf numFmtId="174" fontId="4" fillId="0" borderId="0" xfId="5" applyNumberFormat="1" applyFont="1"/>
    <xf numFmtId="0" fontId="12" fillId="0" borderId="0" xfId="5" applyFont="1" applyAlignment="1">
      <alignment horizontal="center"/>
    </xf>
    <xf numFmtId="165" fontId="8" fillId="0" borderId="22" xfId="5" applyNumberFormat="1" applyFont="1" applyBorder="1"/>
    <xf numFmtId="0" fontId="8" fillId="0" borderId="28" xfId="5" applyFont="1" applyBorder="1" applyAlignment="1">
      <alignment horizontal="right"/>
    </xf>
    <xf numFmtId="5" fontId="8" fillId="0" borderId="29" xfId="5" applyNumberFormat="1" applyFont="1" applyBorder="1"/>
    <xf numFmtId="164" fontId="8" fillId="0" borderId="29" xfId="3" applyNumberFormat="1" applyFont="1" applyBorder="1" applyAlignment="1">
      <alignment horizontal="center"/>
    </xf>
    <xf numFmtId="0" fontId="4" fillId="0" borderId="26" xfId="5" applyFont="1" applyBorder="1" applyAlignment="1">
      <alignment vertical="center"/>
    </xf>
    <xf numFmtId="0" fontId="4" fillId="0" borderId="0" xfId="5" applyFont="1" applyAlignment="1">
      <alignment horizontal="left" vertical="center" wrapText="1"/>
    </xf>
    <xf numFmtId="0" fontId="4" fillId="0" borderId="0" xfId="5" applyFont="1" applyAlignment="1">
      <alignment horizontal="left"/>
    </xf>
    <xf numFmtId="44" fontId="2" fillId="0" borderId="0" xfId="2" applyFont="1"/>
    <xf numFmtId="5" fontId="8" fillId="2" borderId="34" xfId="0" applyNumberFormat="1" applyFont="1" applyFill="1" applyBorder="1"/>
    <xf numFmtId="5" fontId="8" fillId="2" borderId="35" xfId="0" applyNumberFormat="1" applyFont="1" applyFill="1" applyBorder="1"/>
    <xf numFmtId="175" fontId="5" fillId="0" borderId="0" xfId="0" applyNumberFormat="1" applyFont="1"/>
    <xf numFmtId="0" fontId="4" fillId="0" borderId="0" xfId="0" applyFont="1" applyAlignment="1"/>
    <xf numFmtId="41" fontId="2" fillId="0" borderId="22" xfId="5" applyNumberFormat="1" applyFont="1" applyFill="1" applyBorder="1"/>
    <xf numFmtId="41" fontId="2" fillId="0" borderId="17" xfId="5" applyNumberFormat="1" applyFont="1" applyFill="1" applyBorder="1"/>
    <xf numFmtId="0" fontId="4" fillId="0" borderId="21" xfId="5" applyFont="1" applyBorder="1"/>
    <xf numFmtId="0" fontId="4" fillId="0" borderId="0" xfId="5" applyFont="1" applyBorder="1"/>
  </cellXfs>
  <cellStyles count="7">
    <cellStyle name="Comma" xfId="1" builtinId="3"/>
    <cellStyle name="Currency" xfId="2" builtinId="4"/>
    <cellStyle name="Normal" xfId="0" builtinId="0"/>
    <cellStyle name="Normal 13" xfId="5" xr:uid="{D04ECF0B-D14F-4EFA-A43F-BA97650080F4}"/>
    <cellStyle name="Normal 2" xfId="4" xr:uid="{6105F2B1-A5BC-49DC-AA4C-92C9628C02D4}"/>
    <cellStyle name="Normal 2 15" xfId="6" xr:uid="{1855EAC9-8D93-48D4-A071-8F9CEB3BE423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857250</xdr:colOff>
      <xdr:row>0</xdr:row>
      <xdr:rowOff>380999</xdr:rowOff>
    </xdr:from>
    <xdr:to>
      <xdr:col>15</xdr:col>
      <xdr:colOff>68036</xdr:colOff>
      <xdr:row>5</xdr:row>
      <xdr:rowOff>204106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A4ED255-B362-4D72-B13B-4701F1E6E3D1}"/>
            </a:ext>
          </a:extLst>
        </xdr:cNvPr>
        <xdr:cNvSpPr/>
      </xdr:nvSpPr>
      <xdr:spPr>
        <a:xfrm>
          <a:off x="19145250" y="380999"/>
          <a:ext cx="1773011" cy="132805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Enter</a:t>
          </a:r>
          <a:r>
            <a:rPr lang="en-US" sz="1400" b="1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Total Academic  Formula Unit Recommendation Here</a:t>
          </a:r>
          <a:endParaRPr lang="en-US" sz="1400" b="1">
            <a:solidFill>
              <a:sysClr val="windowText" lastClr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13</xdr:col>
      <xdr:colOff>40823</xdr:colOff>
      <xdr:row>3</xdr:row>
      <xdr:rowOff>88446</xdr:rowOff>
    </xdr:from>
    <xdr:to>
      <xdr:col>13</xdr:col>
      <xdr:colOff>857250</xdr:colOff>
      <xdr:row>6</xdr:row>
      <xdr:rowOff>94796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7E51668-7A7D-4A1D-B6DC-AA5B3608C689}"/>
            </a:ext>
          </a:extLst>
        </xdr:cNvPr>
        <xdr:cNvCxnSpPr>
          <a:stCxn id="2" idx="1"/>
        </xdr:cNvCxnSpPr>
      </xdr:nvCxnSpPr>
      <xdr:spPr>
        <a:xfrm flipH="1">
          <a:off x="18328823" y="1050471"/>
          <a:ext cx="816427" cy="7969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EC%20Op%20Recs%2023-24_TC_COPY_ema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/THEC/FISCAL/STAY_OUT/FY2012-13/Appropriations%20Request%20Instructions/PARTII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/Fiscal%20Policy/STAY_OUT/FY2014-15/Formula/Colleges%20of%20Med/Part%20IIIs%20and%20VIIs/JHQC%20-%20PartVII%20-%20new%20Med%20Formula%20FY14-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nalysis/THEC%20Rec%20FY24%20-%20F&amp;A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23-24 Form Review"/>
      <sheetName val="I 23-24 SPU Review"/>
      <sheetName val="II FY24 Dist New $ Formula Calc"/>
      <sheetName val="II FY24 Dist New $ Approp Share"/>
      <sheetName val="II FY24 Spec Units New $"/>
      <sheetName val="III FY24 Strategic Initiatives"/>
      <sheetName val="IV FY24 Redux Dist Form"/>
      <sheetName val="IV FY24 Redux Dist SPU"/>
      <sheetName val="V Funding Dist Scenarios"/>
      <sheetName val="VI CC Outcome Comps"/>
      <sheetName val="VI Univ Outcome Comps"/>
      <sheetName val="I Tuition Increase_Alt"/>
      <sheetName val="I Tuition Increase Alt_cont"/>
      <sheetName val="II Tuition History"/>
      <sheetName val="II Scenarios 6.3% Infl"/>
      <sheetName val="VII FY24 Formula Need"/>
      <sheetName val="Appendix A LI"/>
      <sheetName val="VII FY23 Formula Ne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over Page"/>
      <sheetName val="Academic Formula Units Instr."/>
      <sheetName val="Schedule A1  "/>
      <sheetName val="Schedule A2  "/>
      <sheetName val="Schedule A3"/>
      <sheetName val="Schedule B "/>
      <sheetName val="Schedule C1"/>
      <sheetName val="Schedule C2"/>
      <sheetName val="Schedule E"/>
      <sheetName val="Schedule F"/>
      <sheetName val="Schedule G"/>
      <sheetName val="Schedule H"/>
      <sheetName val="Schedule I"/>
      <sheetName val="Schedule J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 "/>
      <sheetName val="Med Instructions"/>
      <sheetName val="Schedule 1"/>
      <sheetName val="Schedule 2"/>
      <sheetName val="Schedule 3"/>
      <sheetName val="Schedule 4"/>
      <sheetName val="Schedule 5"/>
      <sheetName val="Schedule D"/>
      <sheetName val="Schedule E"/>
      <sheetName val="Schedule 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4 THEC Formula Rec + UT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51EBA-C986-4192-9848-EAB589E85CA0}">
  <sheetPr>
    <pageSetUpPr fitToPage="1"/>
  </sheetPr>
  <dimension ref="A1:AH109"/>
  <sheetViews>
    <sheetView tabSelected="1" view="pageBreakPreview" zoomScale="70" zoomScaleNormal="70" zoomScaleSheetLayoutView="70" workbookViewId="0">
      <selection activeCell="B54" sqref="B54"/>
    </sheetView>
  </sheetViews>
  <sheetFormatPr defaultColWidth="9.140625" defaultRowHeight="18" x14ac:dyDescent="0.35"/>
  <cols>
    <col min="1" max="1" width="4.7109375" style="1" customWidth="1"/>
    <col min="2" max="2" width="41.7109375" style="1" customWidth="1"/>
    <col min="3" max="3" width="23.7109375" style="1" bestFit="1" customWidth="1"/>
    <col min="4" max="4" width="23.28515625" style="1" bestFit="1" customWidth="1"/>
    <col min="5" max="6" width="22.5703125" style="1" customWidth="1"/>
    <col min="7" max="7" width="20.140625" style="1" bestFit="1" customWidth="1"/>
    <col min="8" max="8" width="22.42578125" style="1" bestFit="1" customWidth="1"/>
    <col min="9" max="10" width="14" style="1" customWidth="1"/>
    <col min="11" max="11" width="16.85546875" style="1" customWidth="1"/>
    <col min="12" max="12" width="28.5703125" style="4" customWidth="1"/>
    <col min="13" max="13" width="19.7109375" style="4" customWidth="1"/>
    <col min="14" max="14" width="19.7109375" style="1" bestFit="1" customWidth="1"/>
    <col min="15" max="15" width="18.7109375" style="1" customWidth="1"/>
    <col min="16" max="16" width="57" style="4" bestFit="1" customWidth="1"/>
    <col min="17" max="17" width="29.28515625" style="4" customWidth="1"/>
    <col min="18" max="18" width="19.85546875" style="1" customWidth="1"/>
    <col min="19" max="19" width="57" style="1" bestFit="1" customWidth="1"/>
    <col min="20" max="20" width="27" style="1" customWidth="1"/>
    <col min="21" max="21" width="20.140625" style="1" bestFit="1" customWidth="1"/>
    <col min="22" max="22" width="42.85546875" style="1" bestFit="1" customWidth="1"/>
    <col min="23" max="23" width="26.140625" style="1" bestFit="1" customWidth="1"/>
    <col min="24" max="24" width="18.5703125" style="1" customWidth="1"/>
    <col min="25" max="25" width="23.28515625" style="1" customWidth="1"/>
    <col min="26" max="26" width="23.140625" style="1" bestFit="1" customWidth="1"/>
    <col min="27" max="27" width="16.5703125" style="1" bestFit="1" customWidth="1"/>
    <col min="28" max="28" width="9.140625" style="1"/>
    <col min="29" max="34" width="28.5703125" style="1" customWidth="1"/>
    <col min="35" max="16384" width="9.140625" style="1"/>
  </cols>
  <sheetData>
    <row r="1" spans="2:17" ht="31.5" x14ac:dyDescent="0.55000000000000004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P1" s="1"/>
      <c r="Q1" s="1"/>
    </row>
    <row r="2" spans="2:17" ht="22.5" x14ac:dyDescent="0.4">
      <c r="B2" s="5"/>
      <c r="C2" s="5"/>
      <c r="D2" s="5"/>
      <c r="E2" s="5"/>
      <c r="F2" s="5"/>
      <c r="G2" s="5"/>
      <c r="H2" s="5"/>
      <c r="I2" s="5"/>
      <c r="J2" s="5"/>
      <c r="K2" s="3"/>
      <c r="L2" s="1"/>
      <c r="M2" s="1"/>
      <c r="P2" s="1"/>
      <c r="Q2" s="1"/>
    </row>
    <row r="3" spans="2:17" ht="21.75" customHeight="1" x14ac:dyDescent="0.4">
      <c r="B3" s="6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  <c r="I3" s="8" t="s">
        <v>7</v>
      </c>
      <c r="J3" s="9" t="s">
        <v>8</v>
      </c>
      <c r="L3" s="1"/>
      <c r="M3" s="1"/>
      <c r="P3" s="1"/>
      <c r="Q3" s="1"/>
    </row>
    <row r="4" spans="2:17" ht="21.75" customHeight="1" thickBot="1" x14ac:dyDescent="0.45">
      <c r="B4" s="6"/>
      <c r="D4" s="11"/>
      <c r="E4" s="12"/>
      <c r="F4" s="12"/>
      <c r="G4" s="12"/>
      <c r="H4" s="12"/>
      <c r="I4" s="12"/>
      <c r="J4" s="13"/>
      <c r="L4" s="1"/>
      <c r="M4" s="1"/>
      <c r="P4" s="1"/>
      <c r="Q4" s="1"/>
    </row>
    <row r="5" spans="2:17" ht="21" customHeight="1" thickBot="1" x14ac:dyDescent="0.4">
      <c r="E5" s="15" t="s">
        <v>9</v>
      </c>
      <c r="F5" s="16"/>
      <c r="J5" s="17"/>
      <c r="K5" s="18"/>
      <c r="L5" s="1"/>
      <c r="M5" s="1"/>
      <c r="P5" s="1"/>
      <c r="Q5" s="1"/>
    </row>
    <row r="6" spans="2:17" ht="19.5" customHeight="1" thickBot="1" x14ac:dyDescent="0.4">
      <c r="B6" s="19"/>
      <c r="C6" s="20" t="s">
        <v>10</v>
      </c>
      <c r="D6" s="21" t="s">
        <v>11</v>
      </c>
      <c r="E6" s="22" t="s">
        <v>12</v>
      </c>
      <c r="F6" s="21" t="s">
        <v>13</v>
      </c>
      <c r="G6" s="23" t="str">
        <f>D6</f>
        <v>2023-24</v>
      </c>
      <c r="H6" s="20" t="str">
        <f>D6</f>
        <v>2023-24</v>
      </c>
      <c r="I6" s="24" t="s">
        <v>14</v>
      </c>
      <c r="J6" s="24" t="s">
        <v>15</v>
      </c>
      <c r="L6" s="89" t="s">
        <v>49</v>
      </c>
      <c r="M6" s="90"/>
      <c r="P6" s="1"/>
      <c r="Q6" s="1"/>
    </row>
    <row r="7" spans="2:17" ht="21.75" thickBot="1" x14ac:dyDescent="0.45">
      <c r="B7" s="25" t="s">
        <v>16</v>
      </c>
      <c r="C7" s="26" t="s">
        <v>17</v>
      </c>
      <c r="D7" s="27" t="s">
        <v>18</v>
      </c>
      <c r="E7" s="28" t="s">
        <v>19</v>
      </c>
      <c r="F7" s="29" t="s">
        <v>20</v>
      </c>
      <c r="G7" s="30" t="s">
        <v>21</v>
      </c>
      <c r="H7" s="27" t="s">
        <v>22</v>
      </c>
      <c r="I7" s="31" t="s">
        <v>23</v>
      </c>
      <c r="J7" s="31" t="s">
        <v>24</v>
      </c>
      <c r="L7" s="85" t="s">
        <v>51</v>
      </c>
      <c r="M7" s="94">
        <v>150000000</v>
      </c>
      <c r="P7" s="1"/>
      <c r="Q7" s="1"/>
    </row>
    <row r="8" spans="2:17" ht="18.75" customHeight="1" x14ac:dyDescent="0.35">
      <c r="B8" s="32" t="s">
        <v>25</v>
      </c>
      <c r="C8" s="33"/>
      <c r="D8" s="34"/>
      <c r="E8" s="35"/>
      <c r="F8" s="36"/>
      <c r="G8" s="37"/>
      <c r="H8" s="34"/>
      <c r="I8" s="38"/>
      <c r="J8" s="38"/>
      <c r="L8" s="1"/>
      <c r="M8" s="1"/>
      <c r="P8" s="1"/>
      <c r="Q8" s="1"/>
    </row>
    <row r="9" spans="2:17" x14ac:dyDescent="0.35">
      <c r="B9" s="40" t="s">
        <v>26</v>
      </c>
      <c r="C9" s="41">
        <v>66773300</v>
      </c>
      <c r="D9" s="42">
        <v>104125900</v>
      </c>
      <c r="E9" s="43">
        <f>ROUND($D$9/$D$43*$C$43-$C$9,-2)</f>
        <v>1831800</v>
      </c>
      <c r="F9" s="44">
        <f>ROUND(($D$9/$D$43*$M$7), -2)</f>
        <v>7337000</v>
      </c>
      <c r="G9" s="45">
        <f>ROUND((SUM(E9:F9)),-2)</f>
        <v>9168800</v>
      </c>
      <c r="H9" s="42">
        <f>C9+G9</f>
        <v>75942100</v>
      </c>
      <c r="I9" s="38">
        <f>G9/C9</f>
        <v>0.13731236886599885</v>
      </c>
      <c r="J9" s="38">
        <f>H9/D9</f>
        <v>0.72932959042851009</v>
      </c>
      <c r="K9" s="96"/>
      <c r="L9" s="14"/>
      <c r="M9" s="1"/>
      <c r="P9" s="1"/>
      <c r="Q9" s="1"/>
    </row>
    <row r="10" spans="2:17" s="39" customFormat="1" ht="21" customHeight="1" x14ac:dyDescent="0.35">
      <c r="B10" s="46" t="s">
        <v>27</v>
      </c>
      <c r="C10" s="47">
        <v>87313300</v>
      </c>
      <c r="D10" s="48">
        <v>133019900</v>
      </c>
      <c r="E10" s="49">
        <f>ROUND($D$10/$D$43*$C$43-$C$10,-2)</f>
        <v>329100</v>
      </c>
      <c r="F10" s="50">
        <f>ROUND(($D$10/$D$43*$M$7), -2)</f>
        <v>9373000</v>
      </c>
      <c r="G10" s="51">
        <f t="shared" ref="G10:G14" si="0">ROUND((SUM(E10:F10)),-2)</f>
        <v>9702100</v>
      </c>
      <c r="H10" s="48">
        <f t="shared" ref="H10:H14" si="1">C10+G10</f>
        <v>97015400</v>
      </c>
      <c r="I10" s="52">
        <f t="shared" ref="I10:J15" si="2">G10/C10</f>
        <v>0.11111823742774583</v>
      </c>
      <c r="J10" s="52">
        <f t="shared" si="2"/>
        <v>0.72932997243269615</v>
      </c>
      <c r="K10" s="96"/>
      <c r="L10" s="14"/>
      <c r="M10" s="1"/>
      <c r="N10" s="1"/>
      <c r="O10" s="1"/>
      <c r="P10" s="1"/>
      <c r="Q10" s="1"/>
    </row>
    <row r="11" spans="2:17" x14ac:dyDescent="0.35">
      <c r="B11" s="40" t="s">
        <v>28</v>
      </c>
      <c r="C11" s="53">
        <v>126537400</v>
      </c>
      <c r="D11" s="54">
        <v>190415800</v>
      </c>
      <c r="E11" s="55">
        <f>ROUND($D$11/$D$43*$C$43-$C$11,-2)</f>
        <v>-1078800</v>
      </c>
      <c r="F11" s="56">
        <f>ROUND(($D$11/$D$43*$M$7), -2)</f>
        <v>13417300</v>
      </c>
      <c r="G11" s="57">
        <f t="shared" si="0"/>
        <v>12338500</v>
      </c>
      <c r="H11" s="54">
        <f t="shared" si="1"/>
        <v>138875900</v>
      </c>
      <c r="I11" s="38">
        <f t="shared" si="2"/>
        <v>9.7508720741851809E-2</v>
      </c>
      <c r="J11" s="38">
        <f t="shared" si="2"/>
        <v>0.72932970898423344</v>
      </c>
      <c r="K11" s="96"/>
      <c r="L11" s="14"/>
      <c r="M11" s="1"/>
      <c r="P11" s="1"/>
      <c r="Q11" s="1"/>
    </row>
    <row r="12" spans="2:17" x14ac:dyDescent="0.35">
      <c r="B12" s="40" t="s">
        <v>29</v>
      </c>
      <c r="C12" s="53">
        <v>47671200</v>
      </c>
      <c r="D12" s="54">
        <v>72554500</v>
      </c>
      <c r="E12" s="55">
        <f>ROUND($D$12/$D$43*$C$43-$C$12,-2)</f>
        <v>132500</v>
      </c>
      <c r="F12" s="56">
        <f>ROUND(($D$12/$D$43*$M$7), -2)</f>
        <v>5112400</v>
      </c>
      <c r="G12" s="57">
        <f t="shared" si="0"/>
        <v>5244900</v>
      </c>
      <c r="H12" s="54">
        <f t="shared" si="1"/>
        <v>52916100</v>
      </c>
      <c r="I12" s="38">
        <f t="shared" si="2"/>
        <v>0.11002240346372652</v>
      </c>
      <c r="J12" s="38">
        <f t="shared" si="2"/>
        <v>0.72932898717515804</v>
      </c>
      <c r="K12" s="96"/>
      <c r="L12" s="14"/>
      <c r="M12" s="1"/>
      <c r="P12" s="1"/>
      <c r="Q12" s="1"/>
    </row>
    <row r="13" spans="2:17" ht="20.25" x14ac:dyDescent="0.35">
      <c r="B13" s="40" t="s">
        <v>30</v>
      </c>
      <c r="C13" s="53">
        <v>68195300</v>
      </c>
      <c r="D13" s="54">
        <v>103886200</v>
      </c>
      <c r="E13" s="55">
        <f>ROUND($D$13/$D$43*$C$43-$C$13,-2)</f>
        <v>251900</v>
      </c>
      <c r="F13" s="56">
        <f>ROUND(($D$13/$D$43*$M$7), -2)</f>
        <v>7320100</v>
      </c>
      <c r="G13" s="58">
        <f t="shared" si="0"/>
        <v>7572000</v>
      </c>
      <c r="H13" s="54">
        <f t="shared" si="1"/>
        <v>75767300</v>
      </c>
      <c r="I13" s="38">
        <f t="shared" si="2"/>
        <v>0.11103404486819472</v>
      </c>
      <c r="J13" s="38">
        <f t="shared" si="2"/>
        <v>0.72932978586183728</v>
      </c>
      <c r="K13" s="96"/>
      <c r="L13" s="14"/>
      <c r="M13" s="1"/>
      <c r="P13" s="1"/>
      <c r="Q13" s="1"/>
    </row>
    <row r="14" spans="2:17" x14ac:dyDescent="0.35">
      <c r="B14" s="59" t="s">
        <v>31</v>
      </c>
      <c r="C14" s="60">
        <v>151179000</v>
      </c>
      <c r="D14" s="54">
        <v>231461200</v>
      </c>
      <c r="E14" s="61">
        <f>ROUND($D$14/$D$43*$C$43-$C$14,-2)</f>
        <v>1323100</v>
      </c>
      <c r="F14" s="62">
        <f>ROUND(($D$14/$D$43*$M$7), -2)</f>
        <v>16309500</v>
      </c>
      <c r="G14" s="57">
        <f t="shared" si="0"/>
        <v>17632600</v>
      </c>
      <c r="H14" s="63">
        <f t="shared" si="1"/>
        <v>168811600</v>
      </c>
      <c r="I14" s="64">
        <f t="shared" si="2"/>
        <v>0.11663392402383929</v>
      </c>
      <c r="J14" s="64">
        <f t="shared" si="2"/>
        <v>0.72933001297841715</v>
      </c>
      <c r="K14" s="96"/>
      <c r="L14" s="14"/>
      <c r="M14" s="1"/>
      <c r="P14" s="1"/>
      <c r="Q14" s="1"/>
    </row>
    <row r="15" spans="2:17" x14ac:dyDescent="0.35">
      <c r="B15" s="65" t="s">
        <v>32</v>
      </c>
      <c r="C15" s="66">
        <f t="shared" ref="C15:H15" si="3">SUM(C9:C14)</f>
        <v>547669500</v>
      </c>
      <c r="D15" s="67">
        <f t="shared" si="3"/>
        <v>835463500</v>
      </c>
      <c r="E15" s="68">
        <f t="shared" si="3"/>
        <v>2789600</v>
      </c>
      <c r="F15" s="69">
        <f t="shared" si="3"/>
        <v>58869300</v>
      </c>
      <c r="G15" s="70">
        <f>SUM(G9:G14)</f>
        <v>61658900</v>
      </c>
      <c r="H15" s="67">
        <f t="shared" si="3"/>
        <v>609328400</v>
      </c>
      <c r="I15" s="71">
        <f t="shared" si="2"/>
        <v>0.11258414061765352</v>
      </c>
      <c r="J15" s="71">
        <f t="shared" si="2"/>
        <v>0.72932976724895826</v>
      </c>
      <c r="K15" s="96"/>
      <c r="L15" s="14"/>
      <c r="M15" s="39"/>
      <c r="N15" s="39"/>
      <c r="O15" s="39"/>
      <c r="P15" s="39"/>
      <c r="Q15" s="39"/>
    </row>
    <row r="16" spans="2:17" x14ac:dyDescent="0.35">
      <c r="B16" s="72"/>
      <c r="C16" s="73"/>
      <c r="D16" s="74"/>
      <c r="E16" s="75"/>
      <c r="F16" s="76"/>
      <c r="G16" s="77"/>
      <c r="H16" s="74"/>
      <c r="I16" s="78"/>
      <c r="J16" s="78"/>
      <c r="K16" s="96"/>
      <c r="L16" s="14"/>
      <c r="M16" s="1"/>
      <c r="P16" s="1"/>
      <c r="Q16" s="1"/>
    </row>
    <row r="17" spans="2:17" ht="20.25" x14ac:dyDescent="0.35">
      <c r="B17" s="32" t="s">
        <v>33</v>
      </c>
      <c r="C17" s="41"/>
      <c r="D17" s="45"/>
      <c r="E17" s="79"/>
      <c r="F17" s="80"/>
      <c r="G17" s="45"/>
      <c r="H17" s="81"/>
      <c r="I17" s="38"/>
      <c r="J17" s="38"/>
      <c r="K17" s="96"/>
      <c r="L17" s="14"/>
      <c r="M17" s="1"/>
      <c r="P17" s="1"/>
      <c r="Q17" s="1"/>
    </row>
    <row r="18" spans="2:17" x14ac:dyDescent="0.35">
      <c r="B18" s="40" t="s">
        <v>34</v>
      </c>
      <c r="C18" s="41">
        <v>38480200</v>
      </c>
      <c r="D18" s="42">
        <v>58216500</v>
      </c>
      <c r="E18" s="82">
        <f>ROUND($D$18/$D$43*$C$43-$C$18,-2)</f>
        <v>-123300</v>
      </c>
      <c r="F18" s="44">
        <f t="shared" ref="F18:F30" si="4">ROUND((D18/$D$43*$M$7), -2)</f>
        <v>4102100</v>
      </c>
      <c r="G18" s="45">
        <f>ROUND((SUM(E18:F18)),-2)</f>
        <v>3978800</v>
      </c>
      <c r="H18" s="42">
        <f>C18+G18</f>
        <v>42459000</v>
      </c>
      <c r="I18" s="83">
        <f t="shared" ref="I18:J31" si="5">G18/C18</f>
        <v>0.10339863098424644</v>
      </c>
      <c r="J18" s="83">
        <f t="shared" si="5"/>
        <v>0.72932931385431965</v>
      </c>
      <c r="K18" s="96"/>
      <c r="L18" s="14"/>
      <c r="M18" s="1"/>
      <c r="P18" s="1"/>
      <c r="Q18" s="1"/>
    </row>
    <row r="19" spans="2:17" x14ac:dyDescent="0.35">
      <c r="B19" s="40" t="s">
        <v>35</v>
      </c>
      <c r="C19" s="53">
        <v>14638800</v>
      </c>
      <c r="D19" s="54">
        <v>22798000</v>
      </c>
      <c r="E19" s="55">
        <f>ROUND($D$19/$D$43*$C$43-$C$19,-2)</f>
        <v>382000</v>
      </c>
      <c r="F19" s="56">
        <f t="shared" si="4"/>
        <v>1606400</v>
      </c>
      <c r="G19" s="58">
        <f t="shared" ref="G19:G30" si="6">ROUND((SUM(E19:F19)),-2)</f>
        <v>1988400</v>
      </c>
      <c r="H19" s="54">
        <f t="shared" ref="H19:H30" si="7">C19+G19</f>
        <v>16627200</v>
      </c>
      <c r="I19" s="38">
        <f t="shared" si="5"/>
        <v>0.1358308058037544</v>
      </c>
      <c r="J19" s="38">
        <f t="shared" si="5"/>
        <v>0.72932713395911919</v>
      </c>
      <c r="K19" s="96"/>
      <c r="L19" s="14"/>
      <c r="M19" s="1"/>
      <c r="P19" s="1"/>
      <c r="Q19" s="1"/>
    </row>
    <row r="20" spans="2:17" x14ac:dyDescent="0.35">
      <c r="B20" s="40" t="s">
        <v>36</v>
      </c>
      <c r="C20" s="53">
        <v>22011600</v>
      </c>
      <c r="D20" s="54">
        <v>32973200</v>
      </c>
      <c r="E20" s="55">
        <f>ROUND($D$20/$D$43*$C$43-$C$20,-2)</f>
        <v>-286700</v>
      </c>
      <c r="F20" s="56">
        <f t="shared" si="4"/>
        <v>2323400</v>
      </c>
      <c r="G20" s="57">
        <f t="shared" si="6"/>
        <v>2036700</v>
      </c>
      <c r="H20" s="54">
        <f t="shared" si="7"/>
        <v>24048300</v>
      </c>
      <c r="I20" s="38">
        <f t="shared" si="5"/>
        <v>9.2528484980646572E-2</v>
      </c>
      <c r="J20" s="38">
        <f t="shared" si="5"/>
        <v>0.7293286669173753</v>
      </c>
      <c r="K20" s="96"/>
      <c r="L20" s="14"/>
      <c r="M20" s="1"/>
      <c r="P20" s="1"/>
      <c r="Q20" s="1"/>
    </row>
    <row r="21" spans="2:17" x14ac:dyDescent="0.35">
      <c r="B21" s="40" t="s">
        <v>37</v>
      </c>
      <c r="C21" s="53">
        <v>12900400</v>
      </c>
      <c r="D21" s="54">
        <v>19974500</v>
      </c>
      <c r="E21" s="55">
        <f>ROUND($D$21/$D$43*$C$43-$C$21,-2)</f>
        <v>260100</v>
      </c>
      <c r="F21" s="56">
        <f t="shared" si="4"/>
        <v>1407500</v>
      </c>
      <c r="G21" s="57">
        <f t="shared" si="6"/>
        <v>1667600</v>
      </c>
      <c r="H21" s="54">
        <f t="shared" si="7"/>
        <v>14568000</v>
      </c>
      <c r="I21" s="38">
        <f t="shared" si="5"/>
        <v>0.12926730954078944</v>
      </c>
      <c r="J21" s="38">
        <f t="shared" si="5"/>
        <v>0.72932989561691153</v>
      </c>
      <c r="K21" s="96"/>
      <c r="L21" s="14"/>
      <c r="M21" s="1"/>
      <c r="P21" s="1"/>
      <c r="Q21" s="1"/>
    </row>
    <row r="22" spans="2:17" x14ac:dyDescent="0.35">
      <c r="B22" s="40" t="s">
        <v>38</v>
      </c>
      <c r="C22" s="53">
        <v>17835300</v>
      </c>
      <c r="D22" s="54">
        <v>26908000</v>
      </c>
      <c r="E22" s="55">
        <f>ROUND($D$22/$D$43*$C$43-$C$22,-2)</f>
        <v>-106500</v>
      </c>
      <c r="F22" s="56">
        <f t="shared" si="4"/>
        <v>1896000</v>
      </c>
      <c r="G22" s="57">
        <f t="shared" si="6"/>
        <v>1789500</v>
      </c>
      <c r="H22" s="54">
        <f t="shared" si="7"/>
        <v>19624800</v>
      </c>
      <c r="I22" s="38">
        <f t="shared" si="5"/>
        <v>0.10033472944105229</v>
      </c>
      <c r="J22" s="38">
        <f t="shared" si="5"/>
        <v>0.72932956741489519</v>
      </c>
      <c r="K22" s="96"/>
      <c r="L22" s="14"/>
      <c r="M22" s="183"/>
      <c r="P22" s="1"/>
      <c r="Q22" s="1"/>
    </row>
    <row r="23" spans="2:17" x14ac:dyDescent="0.35">
      <c r="B23" s="40" t="s">
        <v>40</v>
      </c>
      <c r="C23" s="53">
        <v>25764300</v>
      </c>
      <c r="D23" s="54">
        <v>37931400</v>
      </c>
      <c r="E23" s="55">
        <f>ROUND($D$23/$D$43*$C$43-$C$23,-2)</f>
        <v>-772600</v>
      </c>
      <c r="F23" s="56">
        <f t="shared" si="4"/>
        <v>2672800</v>
      </c>
      <c r="G23" s="57">
        <f t="shared" si="6"/>
        <v>1900200</v>
      </c>
      <c r="H23" s="54">
        <f t="shared" si="7"/>
        <v>27664500</v>
      </c>
      <c r="I23" s="38">
        <f t="shared" si="5"/>
        <v>7.3753216660262452E-2</v>
      </c>
      <c r="J23" s="38">
        <f t="shared" si="5"/>
        <v>0.72932979009474996</v>
      </c>
      <c r="K23" s="96"/>
      <c r="L23" s="14"/>
      <c r="M23" s="1"/>
      <c r="P23" s="1"/>
      <c r="Q23" s="1"/>
    </row>
    <row r="24" spans="2:17" x14ac:dyDescent="0.35">
      <c r="B24" s="40" t="s">
        <v>41</v>
      </c>
      <c r="C24" s="84">
        <v>26991000</v>
      </c>
      <c r="D24" s="54">
        <v>40513200</v>
      </c>
      <c r="E24" s="86">
        <f>ROUND($D$24/$D$43*$C$43-$C$24,-2)</f>
        <v>-298200</v>
      </c>
      <c r="F24" s="87">
        <f t="shared" si="4"/>
        <v>2854700</v>
      </c>
      <c r="G24" s="57">
        <f t="shared" si="6"/>
        <v>2556500</v>
      </c>
      <c r="H24" s="88">
        <f t="shared" si="7"/>
        <v>29547500</v>
      </c>
      <c r="I24" s="83">
        <f t="shared" si="5"/>
        <v>9.4716757437664403E-2</v>
      </c>
      <c r="J24" s="83">
        <f t="shared" si="5"/>
        <v>0.7293301936159079</v>
      </c>
      <c r="K24" s="96"/>
      <c r="L24" s="14"/>
      <c r="M24" s="1"/>
      <c r="P24" s="1"/>
      <c r="Q24" s="1"/>
    </row>
    <row r="25" spans="2:17" ht="18" customHeight="1" x14ac:dyDescent="0.35">
      <c r="B25" s="40" t="s">
        <v>42</v>
      </c>
      <c r="C25" s="84">
        <v>26952800</v>
      </c>
      <c r="D25" s="54">
        <v>38871900</v>
      </c>
      <c r="E25" s="86">
        <f>ROUND($D$25/$D$43*$C$43-$C$25,-2)+200</f>
        <v>-1341200</v>
      </c>
      <c r="F25" s="87">
        <f>ROUND((D25/$D$43*$M$7), -2)+100</f>
        <v>2739100</v>
      </c>
      <c r="G25" s="57">
        <f t="shared" si="6"/>
        <v>1397900</v>
      </c>
      <c r="H25" s="88">
        <f t="shared" si="7"/>
        <v>28350700</v>
      </c>
      <c r="I25" s="83">
        <f t="shared" si="5"/>
        <v>5.1864741325576565E-2</v>
      </c>
      <c r="J25" s="83">
        <f t="shared" si="5"/>
        <v>0.7293366159102076</v>
      </c>
      <c r="K25" s="96"/>
      <c r="L25" s="14"/>
      <c r="M25" s="1"/>
      <c r="P25" s="1"/>
      <c r="Q25" s="1"/>
    </row>
    <row r="26" spans="2:17" x14ac:dyDescent="0.35">
      <c r="B26" s="40" t="s">
        <v>43</v>
      </c>
      <c r="C26" s="84">
        <v>43071500</v>
      </c>
      <c r="D26" s="54">
        <v>62837200</v>
      </c>
      <c r="E26" s="86">
        <f>ROUND($D$26/$D$43*$C$43-$C$26,-2)</f>
        <v>-1670200</v>
      </c>
      <c r="F26" s="87">
        <f t="shared" si="4"/>
        <v>4427700</v>
      </c>
      <c r="G26" s="57">
        <f t="shared" si="6"/>
        <v>2757500</v>
      </c>
      <c r="H26" s="88">
        <f t="shared" si="7"/>
        <v>45829000</v>
      </c>
      <c r="I26" s="83">
        <f t="shared" si="5"/>
        <v>6.4021452700741791E-2</v>
      </c>
      <c r="J26" s="83">
        <f t="shared" si="5"/>
        <v>0.72932912351282364</v>
      </c>
      <c r="K26" s="96"/>
      <c r="L26" s="14"/>
      <c r="M26" s="1"/>
      <c r="P26" s="1"/>
      <c r="Q26" s="1"/>
    </row>
    <row r="27" spans="2:17" ht="18.75" customHeight="1" x14ac:dyDescent="0.35">
      <c r="B27" s="40" t="s">
        <v>44</v>
      </c>
      <c r="C27" s="84">
        <v>28434700</v>
      </c>
      <c r="D27" s="54">
        <v>41636700</v>
      </c>
      <c r="E27" s="86">
        <f>ROUND($D$27/$D$43*$C$43-$C$27,-2)</f>
        <v>-1001700</v>
      </c>
      <c r="F27" s="87">
        <f t="shared" si="4"/>
        <v>2933800</v>
      </c>
      <c r="G27" s="57">
        <f t="shared" si="6"/>
        <v>1932100</v>
      </c>
      <c r="H27" s="88">
        <f t="shared" si="7"/>
        <v>30366800</v>
      </c>
      <c r="I27" s="83">
        <f t="shared" si="5"/>
        <v>6.7948668352400418E-2</v>
      </c>
      <c r="J27" s="83">
        <f t="shared" si="5"/>
        <v>0.72932773250521776</v>
      </c>
      <c r="K27" s="96"/>
      <c r="L27" s="14"/>
      <c r="M27" s="1"/>
      <c r="P27" s="1"/>
      <c r="Q27" s="1"/>
    </row>
    <row r="28" spans="2:17" x14ac:dyDescent="0.35">
      <c r="B28" s="40" t="s">
        <v>45</v>
      </c>
      <c r="C28" s="84">
        <v>34496100</v>
      </c>
      <c r="D28" s="54">
        <v>51260200</v>
      </c>
      <c r="E28" s="86">
        <f>ROUND($D$28/$D$43*$C$43-$C$28,-2)</f>
        <v>-722500</v>
      </c>
      <c r="F28" s="87">
        <f t="shared" si="4"/>
        <v>3612000</v>
      </c>
      <c r="G28" s="57">
        <f t="shared" si="6"/>
        <v>2889500</v>
      </c>
      <c r="H28" s="88">
        <f t="shared" si="7"/>
        <v>37385600</v>
      </c>
      <c r="I28" s="83">
        <f t="shared" si="5"/>
        <v>8.3763092059682104E-2</v>
      </c>
      <c r="J28" s="83">
        <f t="shared" si="5"/>
        <v>0.72932996749915135</v>
      </c>
      <c r="K28" s="96"/>
      <c r="L28" s="14"/>
      <c r="M28" s="1"/>
      <c r="P28" s="1"/>
      <c r="Q28" s="1"/>
    </row>
    <row r="29" spans="2:17" x14ac:dyDescent="0.35">
      <c r="B29" s="40" t="s">
        <v>46</v>
      </c>
      <c r="C29" s="84">
        <v>34821200</v>
      </c>
      <c r="D29" s="54">
        <v>51968300</v>
      </c>
      <c r="E29" s="86">
        <f>ROUND($D$29/$D$43*$C$43-$C$29,-2)</f>
        <v>-581000</v>
      </c>
      <c r="F29" s="87">
        <f t="shared" si="4"/>
        <v>3661800</v>
      </c>
      <c r="G29" s="57">
        <f t="shared" si="6"/>
        <v>3080800</v>
      </c>
      <c r="H29" s="88">
        <f t="shared" si="7"/>
        <v>37902000</v>
      </c>
      <c r="I29" s="83">
        <f t="shared" si="5"/>
        <v>8.8474837168161929E-2</v>
      </c>
      <c r="J29" s="83">
        <f t="shared" si="5"/>
        <v>0.72932922570105241</v>
      </c>
      <c r="K29" s="96"/>
      <c r="L29" s="14"/>
      <c r="M29" s="1"/>
      <c r="P29" s="1"/>
      <c r="Q29" s="1"/>
    </row>
    <row r="30" spans="2:17" x14ac:dyDescent="0.35">
      <c r="B30" s="59" t="s">
        <v>47</v>
      </c>
      <c r="C30" s="84">
        <v>31017600</v>
      </c>
      <c r="D30" s="54">
        <v>48208400</v>
      </c>
      <c r="E30" s="86">
        <f>ROUND($D$30/$D$43*$C$43-$C$30,-2)</f>
        <v>745300</v>
      </c>
      <c r="F30" s="62">
        <f t="shared" si="4"/>
        <v>3396900</v>
      </c>
      <c r="G30" s="57">
        <f t="shared" si="6"/>
        <v>4142200</v>
      </c>
      <c r="H30" s="63">
        <f t="shared" si="7"/>
        <v>35159800</v>
      </c>
      <c r="I30" s="64">
        <f t="shared" si="5"/>
        <v>0.13354353657278448</v>
      </c>
      <c r="J30" s="64">
        <f t="shared" si="5"/>
        <v>0.72932932849876786</v>
      </c>
      <c r="K30" s="96"/>
      <c r="L30" s="14"/>
      <c r="P30" s="1"/>
      <c r="Q30" s="1"/>
    </row>
    <row r="31" spans="2:17" x14ac:dyDescent="0.35">
      <c r="B31" s="65" t="s">
        <v>48</v>
      </c>
      <c r="C31" s="66">
        <f>SUM(C18:C30)</f>
        <v>357415500</v>
      </c>
      <c r="D31" s="67">
        <f t="shared" ref="D31:H31" si="8">SUM(D18:D30)</f>
        <v>534097500</v>
      </c>
      <c r="E31" s="68">
        <f t="shared" si="8"/>
        <v>-5516500</v>
      </c>
      <c r="F31" s="69">
        <f t="shared" si="8"/>
        <v>37634200</v>
      </c>
      <c r="G31" s="70">
        <f t="shared" si="8"/>
        <v>32117700</v>
      </c>
      <c r="H31" s="67">
        <f t="shared" si="8"/>
        <v>389533200</v>
      </c>
      <c r="I31" s="71">
        <f t="shared" si="5"/>
        <v>8.9860960143026816E-2</v>
      </c>
      <c r="J31" s="71">
        <f t="shared" si="5"/>
        <v>0.72932975720725146</v>
      </c>
      <c r="K31" s="96"/>
      <c r="L31" s="14"/>
      <c r="M31" s="104"/>
      <c r="P31" s="1"/>
      <c r="Q31" s="1"/>
    </row>
    <row r="32" spans="2:17" x14ac:dyDescent="0.35">
      <c r="B32" s="72"/>
      <c r="C32" s="73"/>
      <c r="D32" s="74"/>
      <c r="E32" s="75"/>
      <c r="F32" s="76"/>
      <c r="G32" s="77"/>
      <c r="H32" s="74"/>
      <c r="I32" s="78"/>
      <c r="J32" s="78"/>
      <c r="K32" s="96"/>
      <c r="L32" s="14"/>
      <c r="M32" s="104"/>
      <c r="P32" s="1"/>
      <c r="Q32" s="1"/>
    </row>
    <row r="33" spans="2:17" ht="18" customHeight="1" x14ac:dyDescent="0.35">
      <c r="B33" s="32" t="s">
        <v>50</v>
      </c>
      <c r="C33" s="91"/>
      <c r="D33" s="40"/>
      <c r="E33" s="92"/>
      <c r="F33" s="80"/>
      <c r="G33" s="93" t="s">
        <v>39</v>
      </c>
      <c r="H33" s="40"/>
      <c r="I33" s="38"/>
      <c r="J33" s="38"/>
      <c r="K33" s="96"/>
      <c r="L33" s="14"/>
      <c r="M33" s="104"/>
      <c r="P33" s="1"/>
      <c r="Q33" s="1"/>
    </row>
    <row r="34" spans="2:17" x14ac:dyDescent="0.35">
      <c r="B34" s="40" t="s">
        <v>52</v>
      </c>
      <c r="C34" s="41">
        <v>71977100</v>
      </c>
      <c r="D34" s="42">
        <v>108660300</v>
      </c>
      <c r="E34" s="82">
        <f>ROUND($D$34/$D$43*$C$43-$C$34,-2)</f>
        <v>-384400</v>
      </c>
      <c r="F34" s="44">
        <f>ROUND((D34/$D$43*$M$7), -2)</f>
        <v>7656500</v>
      </c>
      <c r="G34" s="45">
        <f>ROUND((SUM(E34:F34)),-2)</f>
        <v>7272100</v>
      </c>
      <c r="H34" s="42">
        <f>C34+G34</f>
        <v>79249200</v>
      </c>
      <c r="I34" s="38">
        <f>G34/C34</f>
        <v>0.10103352316222798</v>
      </c>
      <c r="J34" s="38">
        <f t="shared" ref="J34:J37" si="9">H34/D34</f>
        <v>0.72932984723951622</v>
      </c>
      <c r="K34" s="96"/>
      <c r="L34" s="14"/>
      <c r="M34" s="104"/>
    </row>
    <row r="35" spans="2:17" ht="20.25" x14ac:dyDescent="0.35">
      <c r="B35" s="40" t="s">
        <v>53</v>
      </c>
      <c r="C35" s="53">
        <v>296407600</v>
      </c>
      <c r="D35" s="54">
        <v>454835200</v>
      </c>
      <c r="E35" s="55">
        <f>ROUND($D$35/$D$43*$C$43-$C$35,-2)</f>
        <v>3268200</v>
      </c>
      <c r="F35" s="56">
        <f>ROUND((D35/$D$43*$M$7), -2)</f>
        <v>32049100</v>
      </c>
      <c r="G35" s="58">
        <f>ROUND((SUM(E35:F35)),-2)</f>
        <v>35317300</v>
      </c>
      <c r="H35" s="54">
        <f>C35+G35</f>
        <v>331724900</v>
      </c>
      <c r="I35" s="38">
        <f>G35/C35</f>
        <v>0.11915112837862457</v>
      </c>
      <c r="J35" s="38">
        <f t="shared" si="9"/>
        <v>0.72932987596386556</v>
      </c>
      <c r="K35" s="96"/>
      <c r="L35" s="14"/>
    </row>
    <row r="36" spans="2:17" ht="20.25" x14ac:dyDescent="0.35">
      <c r="B36" s="59" t="s">
        <v>54</v>
      </c>
      <c r="C36" s="60">
        <v>40729400</v>
      </c>
      <c r="D36" s="63">
        <v>62843000</v>
      </c>
      <c r="E36" s="55">
        <f>ROUND($D$36/$D$43*$C$43-$C$36,-2)</f>
        <v>675800</v>
      </c>
      <c r="F36" s="62">
        <f>ROUND((D36/$D$43*$M$7), -2)</f>
        <v>4428100</v>
      </c>
      <c r="G36" s="95">
        <f>ROUND((SUM(E36:F36)),-2)</f>
        <v>5103900</v>
      </c>
      <c r="H36" s="63">
        <f>C36+G36</f>
        <v>45833300</v>
      </c>
      <c r="I36" s="64">
        <f>G36/C36</f>
        <v>0.12531242787765104</v>
      </c>
      <c r="J36" s="64">
        <f t="shared" si="9"/>
        <v>0.72933023566666133</v>
      </c>
      <c r="K36" s="96"/>
      <c r="L36" s="14"/>
      <c r="M36" s="104"/>
    </row>
    <row r="37" spans="2:17" x14ac:dyDescent="0.35">
      <c r="B37" s="65" t="s">
        <v>32</v>
      </c>
      <c r="C37" s="66">
        <f>SUM(C34:C36)</f>
        <v>409114100</v>
      </c>
      <c r="D37" s="67">
        <f>SUM(D34:D36)</f>
        <v>626338500</v>
      </c>
      <c r="E37" s="68">
        <f t="shared" ref="E37" si="10">SUM(E34:E36)</f>
        <v>3559600</v>
      </c>
      <c r="F37" s="69">
        <f>SUM(F34:F36)</f>
        <v>44133700</v>
      </c>
      <c r="G37" s="70">
        <f>SUM(G34:G36)</f>
        <v>47693300</v>
      </c>
      <c r="H37" s="67">
        <f>SUM(H34:H36)</f>
        <v>456807400</v>
      </c>
      <c r="I37" s="71">
        <f>G37/C37</f>
        <v>0.11657701360085121</v>
      </c>
      <c r="J37" s="71">
        <f t="shared" si="9"/>
        <v>0.72932990707101675</v>
      </c>
      <c r="K37" s="96"/>
      <c r="L37" s="14"/>
      <c r="M37" s="104"/>
    </row>
    <row r="38" spans="2:17" x14ac:dyDescent="0.35">
      <c r="B38" s="72"/>
      <c r="C38" s="73"/>
      <c r="D38" s="74"/>
      <c r="E38" s="75"/>
      <c r="F38" s="76"/>
      <c r="G38" s="77"/>
      <c r="H38" s="74"/>
      <c r="I38" s="78"/>
      <c r="J38" s="78"/>
      <c r="K38" s="96"/>
      <c r="L38" s="14"/>
      <c r="M38" s="104"/>
    </row>
    <row r="39" spans="2:17" s="97" customFormat="1" ht="21" x14ac:dyDescent="0.4">
      <c r="B39" s="65" t="s">
        <v>121</v>
      </c>
      <c r="C39" s="66">
        <f>C37+C31+C15</f>
        <v>1314199100</v>
      </c>
      <c r="D39" s="67">
        <f>SUM(D37,D31,D15)</f>
        <v>1995899500</v>
      </c>
      <c r="E39" s="68">
        <f>SUM(E15,E31,E37)</f>
        <v>832700</v>
      </c>
      <c r="F39" s="69">
        <f>SUM(F15,F31,F37)</f>
        <v>140637200</v>
      </c>
      <c r="G39" s="70">
        <f>G15+G31+G37</f>
        <v>141469900</v>
      </c>
      <c r="H39" s="67">
        <f>H15+H31+H37</f>
        <v>1455669000</v>
      </c>
      <c r="I39" s="71">
        <f>G39/C39</f>
        <v>0.10764723549118242</v>
      </c>
      <c r="J39" s="71">
        <f>H39/D39</f>
        <v>0.72932980843975359</v>
      </c>
      <c r="K39" s="96"/>
      <c r="L39" s="14"/>
      <c r="M39" s="104"/>
      <c r="N39" s="1"/>
      <c r="O39" s="1"/>
      <c r="P39" s="4"/>
      <c r="Q39" s="4"/>
    </row>
    <row r="40" spans="2:17" x14ac:dyDescent="0.35">
      <c r="B40" s="72"/>
      <c r="C40" s="73"/>
      <c r="D40" s="74"/>
      <c r="E40" s="75"/>
      <c r="F40" s="76"/>
      <c r="G40" s="77"/>
      <c r="H40" s="74"/>
      <c r="I40" s="78"/>
      <c r="J40" s="78"/>
      <c r="K40" s="96"/>
      <c r="L40" s="14"/>
      <c r="M40" s="104"/>
    </row>
    <row r="41" spans="2:17" ht="20.25" x14ac:dyDescent="0.35">
      <c r="B41" s="40" t="s">
        <v>55</v>
      </c>
      <c r="C41" s="41">
        <v>88379600</v>
      </c>
      <c r="D41" s="42">
        <v>132875000</v>
      </c>
      <c r="E41" s="82">
        <f>ROUND($D$41/$D$43*$C$43-$C$41,-2)</f>
        <v>-832700</v>
      </c>
      <c r="F41" s="44">
        <f>ROUND((D41/$D$43*$M$7), -2)</f>
        <v>9362800</v>
      </c>
      <c r="G41" s="45">
        <f>ROUND((SUM(E41:F41)),-2)</f>
        <v>8530100</v>
      </c>
      <c r="H41" s="42">
        <f>C41+G41</f>
        <v>96909700</v>
      </c>
      <c r="I41" s="38">
        <f>G41/C41</f>
        <v>9.651661695685429E-2</v>
      </c>
      <c r="J41" s="38">
        <f t="shared" ref="J41:J43" si="11">H41/D41</f>
        <v>0.72932982126058321</v>
      </c>
      <c r="K41" s="96"/>
      <c r="L41" s="14"/>
      <c r="M41" s="104"/>
    </row>
    <row r="42" spans="2:17" x14ac:dyDescent="0.35">
      <c r="B42" s="72"/>
      <c r="C42" s="73"/>
      <c r="D42" s="74"/>
      <c r="E42" s="75"/>
      <c r="F42" s="76"/>
      <c r="G42" s="77"/>
      <c r="H42" s="74"/>
      <c r="I42" s="78"/>
      <c r="J42" s="78"/>
      <c r="K42" s="96"/>
      <c r="L42" s="14"/>
      <c r="M42" s="104"/>
    </row>
    <row r="43" spans="2:17" ht="18.75" thickBot="1" x14ac:dyDescent="0.4">
      <c r="B43" s="65" t="s">
        <v>56</v>
      </c>
      <c r="C43" s="66">
        <f>C41+C39</f>
        <v>1402578700</v>
      </c>
      <c r="D43" s="67">
        <f>D41+D39</f>
        <v>2128774500</v>
      </c>
      <c r="E43" s="184">
        <f t="shared" ref="E43:H43" si="12">E41+E39</f>
        <v>0</v>
      </c>
      <c r="F43" s="185">
        <f t="shared" si="12"/>
        <v>150000000</v>
      </c>
      <c r="G43" s="70">
        <f t="shared" si="12"/>
        <v>150000000</v>
      </c>
      <c r="H43" s="66">
        <f t="shared" si="12"/>
        <v>1552578700</v>
      </c>
      <c r="I43" s="71">
        <f>G43/C43</f>
        <v>0.10694587048840824</v>
      </c>
      <c r="J43" s="71">
        <f t="shared" si="11"/>
        <v>0.72932980924001112</v>
      </c>
      <c r="K43" s="96"/>
      <c r="L43" s="14"/>
      <c r="M43" s="186"/>
    </row>
    <row r="44" spans="2:17" x14ac:dyDescent="0.35">
      <c r="B44" s="98" t="s">
        <v>122</v>
      </c>
      <c r="C44" s="98"/>
      <c r="D44" s="98"/>
      <c r="E44" s="98"/>
      <c r="F44" s="98"/>
      <c r="G44" s="98"/>
      <c r="H44" s="98"/>
      <c r="I44" s="98"/>
      <c r="J44" s="98"/>
      <c r="K44" s="3"/>
      <c r="L44" s="104"/>
      <c r="M44" s="104"/>
    </row>
    <row r="45" spans="2:17" x14ac:dyDescent="0.35">
      <c r="B45" s="99" t="s">
        <v>57</v>
      </c>
      <c r="C45" s="99"/>
      <c r="D45" s="99"/>
      <c r="E45" s="99"/>
      <c r="F45" s="99"/>
      <c r="G45" s="99"/>
      <c r="H45" s="99"/>
      <c r="I45" s="99"/>
      <c r="J45" s="99"/>
      <c r="L45" s="104"/>
      <c r="M45" s="104"/>
    </row>
    <row r="46" spans="2:17" ht="16.5" customHeight="1" x14ac:dyDescent="0.35">
      <c r="B46" s="99"/>
      <c r="C46" s="99"/>
      <c r="D46" s="99"/>
      <c r="E46" s="99"/>
      <c r="F46" s="99"/>
      <c r="G46" s="99"/>
      <c r="H46" s="99"/>
      <c r="I46" s="99"/>
      <c r="J46" s="99"/>
      <c r="K46" s="3"/>
      <c r="L46" s="104"/>
      <c r="M46" s="104"/>
    </row>
    <row r="47" spans="2:17" x14ac:dyDescent="0.35">
      <c r="B47" s="99"/>
      <c r="C47" s="99"/>
      <c r="D47" s="99"/>
      <c r="E47" s="99"/>
      <c r="F47" s="99"/>
      <c r="G47" s="99"/>
      <c r="H47" s="99"/>
      <c r="I47" s="99"/>
      <c r="J47" s="99"/>
      <c r="K47" s="101"/>
      <c r="L47" s="104"/>
      <c r="M47" s="104"/>
    </row>
    <row r="48" spans="2:17" ht="18" customHeight="1" x14ac:dyDescent="0.35">
      <c r="B48" s="100" t="s">
        <v>58</v>
      </c>
      <c r="C48" s="100"/>
      <c r="D48" s="100"/>
      <c r="E48" s="100"/>
      <c r="F48" s="100"/>
      <c r="G48" s="100"/>
      <c r="H48" s="100"/>
      <c r="I48" s="100"/>
      <c r="J48" s="100"/>
      <c r="K48" s="3"/>
      <c r="L48" s="104"/>
      <c r="M48" s="104"/>
    </row>
    <row r="49" spans="2:13" x14ac:dyDescent="0.35">
      <c r="B49" s="187"/>
      <c r="C49" s="187"/>
      <c r="D49" s="187"/>
      <c r="E49" s="187"/>
      <c r="F49" s="187"/>
      <c r="G49" s="187"/>
      <c r="H49" s="187"/>
      <c r="I49" s="187"/>
      <c r="J49" s="187"/>
      <c r="K49" s="3"/>
      <c r="L49" s="104"/>
      <c r="M49" s="104"/>
    </row>
    <row r="50" spans="2:13" x14ac:dyDescent="0.35">
      <c r="C50" s="103"/>
      <c r="D50" s="10"/>
      <c r="E50" s="3"/>
      <c r="F50" s="3"/>
      <c r="G50" s="3"/>
      <c r="H50" s="3"/>
      <c r="I50" s="3"/>
      <c r="J50" s="3"/>
      <c r="K50" s="3"/>
      <c r="L50" s="104"/>
      <c r="M50" s="104"/>
    </row>
    <row r="51" spans="2:13" x14ac:dyDescent="0.35">
      <c r="B51" s="103"/>
      <c r="C51" s="103"/>
      <c r="D51" s="3"/>
      <c r="E51" s="3"/>
      <c r="F51" s="3"/>
      <c r="G51" s="3"/>
      <c r="H51" s="3"/>
      <c r="I51" s="3"/>
      <c r="J51" s="3"/>
      <c r="K51" s="3"/>
      <c r="L51" s="104"/>
      <c r="M51" s="104"/>
    </row>
    <row r="52" spans="2:13" x14ac:dyDescent="0.35">
      <c r="B52" s="103"/>
      <c r="C52" s="103"/>
      <c r="D52" s="3"/>
      <c r="E52" s="3"/>
      <c r="F52" s="3"/>
      <c r="G52" s="3"/>
      <c r="H52" s="3"/>
      <c r="I52" s="3"/>
      <c r="J52" s="3"/>
      <c r="K52" s="3"/>
      <c r="L52" s="104"/>
      <c r="M52" s="104"/>
    </row>
    <row r="53" spans="2:13" x14ac:dyDescent="0.35">
      <c r="B53" s="3"/>
      <c r="C53" s="3"/>
      <c r="D53" s="3"/>
      <c r="J53" s="3"/>
      <c r="K53" s="3"/>
      <c r="L53" s="104"/>
      <c r="M53" s="104"/>
    </row>
    <row r="54" spans="2:13" x14ac:dyDescent="0.35">
      <c r="B54" s="3"/>
      <c r="C54" s="3"/>
      <c r="D54" s="3"/>
      <c r="L54" s="104"/>
      <c r="M54" s="104"/>
    </row>
    <row r="55" spans="2:13" x14ac:dyDescent="0.35">
      <c r="B55" s="3"/>
      <c r="C55" s="3"/>
      <c r="D55" s="3"/>
      <c r="J55" s="3"/>
      <c r="K55" s="3"/>
      <c r="L55" s="104"/>
      <c r="M55" s="104"/>
    </row>
    <row r="56" spans="2:13" x14ac:dyDescent="0.35">
      <c r="B56" s="3"/>
      <c r="C56" s="3"/>
      <c r="D56" s="3"/>
      <c r="J56" s="3"/>
      <c r="K56" s="3"/>
      <c r="L56" s="104"/>
      <c r="M56" s="104"/>
    </row>
    <row r="57" spans="2:13" x14ac:dyDescent="0.35">
      <c r="B57" s="3"/>
      <c r="C57" s="3"/>
      <c r="D57" s="3"/>
      <c r="J57" s="3"/>
      <c r="K57" s="3"/>
      <c r="L57" s="104"/>
      <c r="M57" s="104"/>
    </row>
    <row r="58" spans="2:13" x14ac:dyDescent="0.35">
      <c r="B58" s="3"/>
      <c r="C58" s="3"/>
      <c r="D58" s="3"/>
      <c r="J58" s="3"/>
      <c r="K58" s="3"/>
      <c r="L58" s="105"/>
      <c r="M58" s="104"/>
    </row>
    <row r="59" spans="2:13" x14ac:dyDescent="0.35">
      <c r="B59" s="3"/>
      <c r="C59" s="3"/>
      <c r="D59" s="3"/>
      <c r="J59" s="3"/>
      <c r="K59" s="3"/>
      <c r="L59" s="104"/>
      <c r="M59" s="104"/>
    </row>
    <row r="60" spans="2:13" x14ac:dyDescent="0.35">
      <c r="B60" s="3"/>
      <c r="C60" s="3"/>
      <c r="D60" s="3"/>
      <c r="J60" s="3"/>
      <c r="K60" s="3"/>
      <c r="L60" s="104"/>
      <c r="M60" s="104"/>
    </row>
    <row r="61" spans="2:13" x14ac:dyDescent="0.35">
      <c r="B61" s="3"/>
      <c r="C61" s="3"/>
      <c r="D61" s="3"/>
      <c r="J61" s="3"/>
      <c r="K61" s="3"/>
      <c r="L61" s="104"/>
      <c r="M61" s="104"/>
    </row>
    <row r="62" spans="2:13" x14ac:dyDescent="0.35">
      <c r="B62" s="3"/>
      <c r="C62" s="3"/>
      <c r="D62" s="3"/>
      <c r="J62" s="3"/>
      <c r="K62" s="3"/>
      <c r="L62" s="104"/>
      <c r="M62" s="104"/>
    </row>
    <row r="63" spans="2:13" x14ac:dyDescent="0.35">
      <c r="B63" s="3"/>
      <c r="C63" s="3"/>
      <c r="D63" s="3"/>
      <c r="J63" s="3"/>
      <c r="K63" s="3"/>
      <c r="L63" s="104"/>
      <c r="M63" s="104"/>
    </row>
    <row r="64" spans="2:13" x14ac:dyDescent="0.35">
      <c r="B64" s="3"/>
      <c r="C64" s="3"/>
      <c r="D64" s="3"/>
      <c r="J64" s="3"/>
      <c r="K64" s="3"/>
      <c r="L64" s="104"/>
      <c r="M64" s="104"/>
    </row>
    <row r="65" spans="2:13" x14ac:dyDescent="0.35">
      <c r="B65" s="3"/>
      <c r="C65" s="3"/>
      <c r="D65" s="3"/>
      <c r="J65" s="3"/>
      <c r="K65" s="3"/>
      <c r="L65" s="104"/>
      <c r="M65" s="104"/>
    </row>
    <row r="66" spans="2:13" x14ac:dyDescent="0.35">
      <c r="B66" s="3"/>
      <c r="C66" s="3"/>
      <c r="D66" s="3"/>
      <c r="J66" s="3"/>
      <c r="K66" s="3"/>
      <c r="L66" s="104"/>
      <c r="M66" s="104"/>
    </row>
    <row r="67" spans="2:13" x14ac:dyDescent="0.35">
      <c r="B67" s="3"/>
      <c r="C67" s="3"/>
      <c r="D67" s="3"/>
      <c r="J67" s="3"/>
      <c r="K67" s="3"/>
      <c r="L67" s="104"/>
      <c r="M67" s="104"/>
    </row>
    <row r="68" spans="2:13" x14ac:dyDescent="0.35">
      <c r="B68" s="3"/>
      <c r="C68" s="3"/>
      <c r="D68" s="3"/>
      <c r="J68" s="3"/>
      <c r="K68" s="3"/>
      <c r="L68" s="104"/>
      <c r="M68" s="104"/>
    </row>
    <row r="69" spans="2:13" x14ac:dyDescent="0.35">
      <c r="B69" s="3"/>
      <c r="C69" s="3"/>
      <c r="D69" s="3"/>
      <c r="J69" s="3"/>
      <c r="K69" s="3"/>
      <c r="L69" s="104"/>
      <c r="M69" s="104"/>
    </row>
    <row r="70" spans="2:13" x14ac:dyDescent="0.35">
      <c r="B70" s="3"/>
      <c r="C70" s="3"/>
      <c r="D70" s="3"/>
      <c r="J70" s="3"/>
      <c r="K70" s="3"/>
      <c r="L70" s="104"/>
      <c r="M70" s="104"/>
    </row>
    <row r="71" spans="2:13" x14ac:dyDescent="0.35">
      <c r="B71" s="3"/>
      <c r="C71" s="3"/>
      <c r="D71" s="3"/>
      <c r="J71" s="3"/>
      <c r="K71" s="3"/>
      <c r="L71" s="104"/>
      <c r="M71" s="104"/>
    </row>
    <row r="72" spans="2:13" x14ac:dyDescent="0.35">
      <c r="B72" s="3"/>
      <c r="C72" s="3"/>
      <c r="D72" s="3"/>
      <c r="J72" s="3"/>
      <c r="K72" s="3"/>
      <c r="L72" s="104"/>
      <c r="M72" s="104"/>
    </row>
    <row r="73" spans="2:13" x14ac:dyDescent="0.35">
      <c r="B73" s="3"/>
      <c r="C73" s="3"/>
      <c r="D73" s="3"/>
      <c r="J73" s="3"/>
      <c r="K73" s="3"/>
      <c r="L73" s="104"/>
      <c r="M73" s="104"/>
    </row>
    <row r="74" spans="2:13" x14ac:dyDescent="0.35">
      <c r="B74" s="3"/>
      <c r="C74" s="3"/>
      <c r="D74" s="3"/>
      <c r="J74" s="3"/>
      <c r="K74" s="3"/>
      <c r="L74" s="104"/>
      <c r="M74" s="104"/>
    </row>
    <row r="75" spans="2:13" x14ac:dyDescent="0.35">
      <c r="B75" s="3"/>
      <c r="C75" s="3"/>
      <c r="D75" s="3"/>
      <c r="J75" s="3"/>
      <c r="K75" s="3"/>
      <c r="L75" s="104"/>
      <c r="M75" s="104"/>
    </row>
    <row r="76" spans="2:13" x14ac:dyDescent="0.35">
      <c r="B76" s="3"/>
      <c r="C76" s="3"/>
      <c r="D76" s="3"/>
      <c r="J76" s="3"/>
      <c r="K76" s="3"/>
      <c r="L76" s="104"/>
      <c r="M76" s="104"/>
    </row>
    <row r="77" spans="2:13" x14ac:dyDescent="0.35">
      <c r="B77" s="3"/>
      <c r="C77" s="3"/>
      <c r="D77" s="3"/>
      <c r="J77" s="3"/>
      <c r="K77" s="3"/>
      <c r="L77" s="104"/>
      <c r="M77" s="104"/>
    </row>
    <row r="78" spans="2:13" x14ac:dyDescent="0.35">
      <c r="B78" s="3"/>
      <c r="C78" s="3"/>
      <c r="D78" s="3"/>
      <c r="J78" s="3"/>
      <c r="K78" s="3"/>
      <c r="L78" s="104"/>
      <c r="M78" s="104"/>
    </row>
    <row r="79" spans="2:13" x14ac:dyDescent="0.35">
      <c r="B79" s="3"/>
      <c r="C79" s="3"/>
      <c r="D79" s="3"/>
      <c r="K79" s="3"/>
      <c r="L79" s="104"/>
      <c r="M79" s="104"/>
    </row>
    <row r="80" spans="2:13" x14ac:dyDescent="0.35">
      <c r="B80" s="3"/>
      <c r="C80" s="3"/>
      <c r="D80" s="3"/>
      <c r="J80" s="3"/>
      <c r="K80" s="3"/>
      <c r="L80" s="104"/>
      <c r="M80" s="104"/>
    </row>
    <row r="81" spans="2:13" x14ac:dyDescent="0.35">
      <c r="B81" s="3"/>
      <c r="C81" s="3"/>
      <c r="D81" s="3"/>
      <c r="J81" s="3"/>
      <c r="K81" s="3"/>
      <c r="L81" s="104"/>
      <c r="M81" s="104"/>
    </row>
    <row r="82" spans="2:13" x14ac:dyDescent="0.35">
      <c r="B82" s="3"/>
      <c r="C82" s="3"/>
      <c r="D82" s="3"/>
      <c r="E82" s="3"/>
      <c r="F82" s="3"/>
      <c r="G82" s="3"/>
      <c r="H82" s="3"/>
      <c r="I82" s="3"/>
      <c r="J82" s="3"/>
      <c r="K82" s="3"/>
      <c r="L82" s="104"/>
      <c r="M82" s="104"/>
    </row>
    <row r="83" spans="2:13" x14ac:dyDescent="0.35">
      <c r="B83" s="3"/>
      <c r="C83" s="3"/>
      <c r="D83" s="3"/>
      <c r="E83" s="3"/>
      <c r="F83" s="3"/>
      <c r="G83" s="3"/>
      <c r="H83" s="3"/>
      <c r="I83" s="3"/>
      <c r="J83" s="3"/>
      <c r="K83" s="3"/>
      <c r="L83" s="104"/>
      <c r="M83" s="104"/>
    </row>
    <row r="84" spans="2:13" x14ac:dyDescent="0.35">
      <c r="B84" s="3"/>
      <c r="C84" s="3"/>
      <c r="D84" s="3"/>
      <c r="E84" s="3"/>
      <c r="F84" s="3"/>
      <c r="G84" s="3"/>
      <c r="H84" s="3"/>
      <c r="I84" s="3"/>
      <c r="J84" s="3"/>
      <c r="K84" s="3"/>
      <c r="L84" s="104"/>
      <c r="M84" s="104"/>
    </row>
    <row r="85" spans="2:13" x14ac:dyDescent="0.35">
      <c r="B85" s="3"/>
      <c r="C85" s="3"/>
      <c r="D85" s="3"/>
      <c r="E85" s="3"/>
      <c r="F85" s="3"/>
      <c r="G85" s="3"/>
      <c r="H85" s="3"/>
      <c r="I85" s="3"/>
      <c r="J85" s="3"/>
      <c r="K85" s="3"/>
      <c r="L85" s="104"/>
      <c r="M85" s="104"/>
    </row>
    <row r="86" spans="2:13" x14ac:dyDescent="0.35">
      <c r="B86" s="3"/>
      <c r="C86" s="3"/>
      <c r="D86" s="3"/>
      <c r="E86" s="3"/>
      <c r="F86" s="3"/>
      <c r="G86" s="3"/>
      <c r="H86" s="3"/>
      <c r="I86" s="3"/>
      <c r="J86" s="3"/>
      <c r="K86" s="3"/>
      <c r="L86" s="104"/>
      <c r="M86" s="104"/>
    </row>
    <row r="87" spans="2:13" x14ac:dyDescent="0.35">
      <c r="B87" s="3"/>
      <c r="C87" s="3"/>
      <c r="D87" s="3"/>
      <c r="E87" s="3"/>
      <c r="F87" s="3"/>
      <c r="G87" s="3"/>
      <c r="H87" s="3"/>
      <c r="I87" s="3"/>
      <c r="J87" s="3"/>
      <c r="K87" s="3"/>
      <c r="L87" s="104"/>
      <c r="M87" s="104"/>
    </row>
    <row r="88" spans="2:13" x14ac:dyDescent="0.35">
      <c r="B88" s="3"/>
      <c r="C88" s="3"/>
      <c r="D88" s="3"/>
      <c r="E88" s="3"/>
      <c r="F88" s="3"/>
      <c r="G88" s="3"/>
      <c r="H88" s="3"/>
      <c r="I88" s="3"/>
      <c r="J88" s="3"/>
      <c r="K88" s="3"/>
      <c r="L88" s="104"/>
      <c r="M88" s="104"/>
    </row>
    <row r="89" spans="2:13" x14ac:dyDescent="0.35">
      <c r="B89" s="3"/>
      <c r="C89" s="3"/>
      <c r="D89" s="3"/>
      <c r="E89" s="3"/>
      <c r="F89" s="3"/>
      <c r="G89" s="3"/>
      <c r="H89" s="3"/>
      <c r="I89" s="3"/>
      <c r="J89" s="3"/>
      <c r="K89" s="3"/>
      <c r="L89" s="104"/>
      <c r="M89" s="104"/>
    </row>
    <row r="90" spans="2:13" x14ac:dyDescent="0.35">
      <c r="B90" s="3"/>
      <c r="C90" s="3"/>
      <c r="D90" s="3"/>
      <c r="E90" s="3"/>
      <c r="F90" s="3"/>
      <c r="G90" s="3"/>
      <c r="H90" s="3"/>
      <c r="I90" s="3"/>
      <c r="J90" s="3"/>
      <c r="K90" s="3"/>
      <c r="L90" s="104"/>
      <c r="M90" s="104"/>
    </row>
    <row r="91" spans="2:13" x14ac:dyDescent="0.3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3" x14ac:dyDescent="0.3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3" x14ac:dyDescent="0.3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3" x14ac:dyDescent="0.3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3" x14ac:dyDescent="0.3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3" x14ac:dyDescent="0.3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34" x14ac:dyDescent="0.3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34" x14ac:dyDescent="0.3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34" x14ac:dyDescent="0.3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34" x14ac:dyDescent="0.3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34" x14ac:dyDescent="0.3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34" x14ac:dyDescent="0.3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34" x14ac:dyDescent="0.35">
      <c r="B103" s="3"/>
      <c r="C103" s="3"/>
      <c r="D103" s="3"/>
      <c r="E103" s="3"/>
      <c r="F103" s="3"/>
      <c r="G103" s="3"/>
      <c r="H103" s="3"/>
      <c r="I103" s="3"/>
      <c r="J103" s="3"/>
      <c r="K103" s="3"/>
      <c r="R103" s="3"/>
    </row>
    <row r="104" spans="1:34" x14ac:dyDescent="0.3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34" x14ac:dyDescent="0.3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34" x14ac:dyDescent="0.3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34" x14ac:dyDescent="0.3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34" x14ac:dyDescent="0.3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34" s="4" customFormat="1" x14ac:dyDescent="0.35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N109" s="1"/>
      <c r="O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</sheetData>
  <mergeCells count="6">
    <mergeCell ref="B1:J1"/>
    <mergeCell ref="E5:F5"/>
    <mergeCell ref="L6:M6"/>
    <mergeCell ref="B44:J44"/>
    <mergeCell ref="B45:J47"/>
    <mergeCell ref="B48:J48"/>
  </mergeCells>
  <printOptions horizontalCentered="1" verticalCentered="1"/>
  <pageMargins left="0.2" right="0.2" top="0.3" bottom="0.25" header="0" footer="0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3A2DE-08E5-485E-95C8-37443782F8E6}">
  <sheetPr>
    <pageSetUpPr fitToPage="1"/>
  </sheetPr>
  <dimension ref="B1:U67"/>
  <sheetViews>
    <sheetView view="pageBreakPreview" zoomScale="70" zoomScaleNormal="60" zoomScaleSheetLayoutView="70" workbookViewId="0">
      <selection activeCell="B69" sqref="B69"/>
    </sheetView>
  </sheetViews>
  <sheetFormatPr defaultColWidth="9.140625" defaultRowHeight="15" x14ac:dyDescent="0.3"/>
  <cols>
    <col min="1" max="1" width="4" style="107" customWidth="1"/>
    <col min="2" max="2" width="61.5703125" style="107" customWidth="1"/>
    <col min="3" max="4" width="24.140625" style="107" bestFit="1" customWidth="1"/>
    <col min="5" max="5" width="21.5703125" style="107" bestFit="1" customWidth="1"/>
    <col min="6" max="6" width="15.5703125" style="166" customWidth="1"/>
    <col min="7" max="7" width="11.7109375" style="107" bestFit="1" customWidth="1"/>
    <col min="8" max="8" width="27" style="107" customWidth="1"/>
    <col min="9" max="11" width="27" style="107" hidden="1" customWidth="1"/>
    <col min="12" max="12" width="24.42578125" style="107" customWidth="1"/>
    <col min="13" max="13" width="16.42578125" style="107" customWidth="1"/>
    <col min="14" max="14" width="16.85546875" style="107" customWidth="1"/>
    <col min="15" max="15" width="10.28515625" style="107" customWidth="1"/>
    <col min="16" max="16" width="15.42578125" style="107" customWidth="1"/>
    <col min="17" max="17" width="12.85546875" style="107" customWidth="1"/>
    <col min="18" max="18" width="14.42578125" style="107" bestFit="1" customWidth="1"/>
    <col min="19" max="19" width="15" style="107" bestFit="1" customWidth="1"/>
    <col min="20" max="21" width="15" style="107" customWidth="1"/>
    <col min="22" max="16384" width="9.140625" style="107"/>
  </cols>
  <sheetData>
    <row r="1" spans="2:17" ht="32.25" thickBot="1" x14ac:dyDescent="0.6">
      <c r="B1" s="106" t="s">
        <v>0</v>
      </c>
      <c r="C1" s="106"/>
      <c r="D1" s="106"/>
      <c r="E1" s="106"/>
      <c r="F1" s="106"/>
      <c r="I1" s="109" t="s">
        <v>59</v>
      </c>
      <c r="J1" s="109"/>
      <c r="K1" s="109"/>
    </row>
    <row r="2" spans="2:17" ht="18.75" thickBot="1" x14ac:dyDescent="0.4">
      <c r="B2" s="110"/>
      <c r="C2" s="110"/>
      <c r="D2" s="110"/>
      <c r="E2" s="110"/>
      <c r="F2" s="110"/>
      <c r="I2" s="111" t="s">
        <v>60</v>
      </c>
      <c r="J2" s="112"/>
      <c r="K2" s="113"/>
    </row>
    <row r="3" spans="2:17" ht="21" customHeight="1" thickBot="1" x14ac:dyDescent="0.55000000000000004">
      <c r="B3" s="114"/>
      <c r="C3" s="115" t="s">
        <v>1</v>
      </c>
      <c r="D3" s="115" t="s">
        <v>2</v>
      </c>
      <c r="E3" s="115" t="s">
        <v>61</v>
      </c>
      <c r="F3" s="115" t="s">
        <v>62</v>
      </c>
      <c r="I3" s="111" t="s">
        <v>63</v>
      </c>
      <c r="J3" s="112"/>
      <c r="K3" s="113"/>
    </row>
    <row r="4" spans="2:17" s="108" customFormat="1" ht="18" x14ac:dyDescent="0.35">
      <c r="B4" s="110"/>
      <c r="C4" s="110"/>
      <c r="F4" s="116"/>
      <c r="I4" s="117" t="s">
        <v>64</v>
      </c>
      <c r="J4" s="118">
        <v>75408500</v>
      </c>
      <c r="K4" s="119">
        <f>J4/J7</f>
        <v>0.55864438070064182</v>
      </c>
    </row>
    <row r="5" spans="2:17" ht="18" x14ac:dyDescent="0.35">
      <c r="B5" s="120"/>
      <c r="C5" s="121" t="s">
        <v>10</v>
      </c>
      <c r="D5" s="121" t="s">
        <v>11</v>
      </c>
      <c r="E5" s="121" t="s">
        <v>65</v>
      </c>
      <c r="F5" s="122" t="s">
        <v>15</v>
      </c>
      <c r="I5" s="124" t="s">
        <v>66</v>
      </c>
      <c r="J5" s="125">
        <v>48646400</v>
      </c>
      <c r="K5" s="126">
        <f>J5/J7</f>
        <v>0.36038428030415276</v>
      </c>
    </row>
    <row r="6" spans="2:17" ht="20.25" x14ac:dyDescent="0.35">
      <c r="B6" s="127" t="s">
        <v>67</v>
      </c>
      <c r="C6" s="128" t="s">
        <v>17</v>
      </c>
      <c r="D6" s="128" t="s">
        <v>68</v>
      </c>
      <c r="E6" s="128" t="s">
        <v>23</v>
      </c>
      <c r="F6" s="129" t="s">
        <v>23</v>
      </c>
      <c r="H6" s="130"/>
      <c r="I6" s="124" t="s">
        <v>69</v>
      </c>
      <c r="J6" s="125">
        <v>10929900</v>
      </c>
      <c r="K6" s="126">
        <f>J6/J7</f>
        <v>8.097133899520538E-2</v>
      </c>
    </row>
    <row r="7" spans="2:17" ht="18.75" thickBot="1" x14ac:dyDescent="0.4">
      <c r="B7" s="131" t="s">
        <v>70</v>
      </c>
      <c r="C7" s="132"/>
      <c r="D7" s="132"/>
      <c r="E7" s="132"/>
      <c r="F7" s="122"/>
      <c r="I7" s="133" t="s">
        <v>71</v>
      </c>
      <c r="J7" s="134">
        <f>SUM(J4:J6)</f>
        <v>134984800</v>
      </c>
      <c r="K7" s="135">
        <f>SUM(K4:K6)</f>
        <v>1</v>
      </c>
    </row>
    <row r="8" spans="2:17" ht="18" x14ac:dyDescent="0.35">
      <c r="B8" s="136" t="s">
        <v>72</v>
      </c>
      <c r="C8" s="137">
        <v>43928600</v>
      </c>
      <c r="D8" s="137">
        <v>47637600</v>
      </c>
      <c r="E8" s="137">
        <f>D8-C8</f>
        <v>3709000</v>
      </c>
      <c r="F8" s="139">
        <f>E8/C8</f>
        <v>8.4432465409778598E-2</v>
      </c>
      <c r="I8" s="130"/>
      <c r="J8" s="130"/>
      <c r="K8" s="130"/>
    </row>
    <row r="9" spans="2:17" ht="18" x14ac:dyDescent="0.35">
      <c r="B9" s="136" t="s">
        <v>73</v>
      </c>
      <c r="C9" s="140">
        <v>9275600</v>
      </c>
      <c r="D9" s="140">
        <v>9787700</v>
      </c>
      <c r="E9" s="140">
        <f>D9-C9</f>
        <v>512100</v>
      </c>
      <c r="F9" s="139">
        <f>E9/C9</f>
        <v>5.5209366509983183E-2</v>
      </c>
    </row>
    <row r="10" spans="2:17" ht="18" x14ac:dyDescent="0.35">
      <c r="B10" s="141" t="s">
        <v>74</v>
      </c>
      <c r="C10" s="140">
        <v>29130000</v>
      </c>
      <c r="D10" s="140">
        <v>30461000</v>
      </c>
      <c r="E10" s="140">
        <f>D10-C10</f>
        <v>1331000</v>
      </c>
      <c r="F10" s="139">
        <f>E10/C10</f>
        <v>4.5691726742190179E-2</v>
      </c>
    </row>
    <row r="11" spans="2:17" ht="18" x14ac:dyDescent="0.35">
      <c r="B11" s="141" t="s">
        <v>75</v>
      </c>
      <c r="C11" s="140">
        <v>191150900</v>
      </c>
      <c r="D11" s="140">
        <v>204216900</v>
      </c>
      <c r="E11" s="140">
        <f>D11-C11</f>
        <v>13066000</v>
      </c>
      <c r="F11" s="139">
        <f>E11/C11</f>
        <v>6.8354373429578411E-2</v>
      </c>
    </row>
    <row r="12" spans="2:17" ht="18" x14ac:dyDescent="0.35">
      <c r="B12" s="151" t="s">
        <v>32</v>
      </c>
      <c r="C12" s="152">
        <f>SUM(C8:C11)</f>
        <v>273485100</v>
      </c>
      <c r="D12" s="152">
        <f>SUM(D8:D11)</f>
        <v>292103200</v>
      </c>
      <c r="E12" s="152">
        <f>SUM(E8:E11)</f>
        <v>18618100</v>
      </c>
      <c r="F12" s="153">
        <f>E12/C12</f>
        <v>6.807720054949977E-2</v>
      </c>
    </row>
    <row r="13" spans="2:17" ht="18" x14ac:dyDescent="0.35">
      <c r="B13" s="154"/>
      <c r="C13" s="155"/>
      <c r="D13" s="155"/>
      <c r="E13" s="155"/>
      <c r="F13" s="156"/>
      <c r="H13" s="157"/>
      <c r="I13" s="157"/>
      <c r="K13" s="157"/>
      <c r="P13" s="158"/>
    </row>
    <row r="14" spans="2:17" ht="18" x14ac:dyDescent="0.35">
      <c r="B14" s="131" t="s">
        <v>76</v>
      </c>
      <c r="C14" s="141"/>
      <c r="D14" s="141"/>
      <c r="E14" s="137"/>
      <c r="F14" s="139"/>
      <c r="I14" s="159"/>
      <c r="P14" s="160"/>
      <c r="Q14" s="102"/>
    </row>
    <row r="15" spans="2:17" ht="18" x14ac:dyDescent="0.35">
      <c r="B15" s="136" t="s">
        <v>77</v>
      </c>
      <c r="C15" s="137">
        <v>33945100</v>
      </c>
      <c r="D15" s="137">
        <v>35484100</v>
      </c>
      <c r="E15" s="137">
        <f>D15-C15</f>
        <v>1539000</v>
      </c>
      <c r="F15" s="139">
        <f>E15/C15</f>
        <v>4.5337913277615917E-2</v>
      </c>
      <c r="I15" s="159"/>
      <c r="P15" s="160"/>
      <c r="Q15" s="102"/>
    </row>
    <row r="16" spans="2:17" ht="18" x14ac:dyDescent="0.35">
      <c r="B16" s="136" t="s">
        <v>78</v>
      </c>
      <c r="C16" s="140">
        <v>44418800</v>
      </c>
      <c r="D16" s="140">
        <v>45516800</v>
      </c>
      <c r="E16" s="140">
        <f>D16-C16</f>
        <v>1098000</v>
      </c>
      <c r="F16" s="139">
        <f>E16/C16</f>
        <v>2.4719263014759515E-2</v>
      </c>
      <c r="I16" s="159"/>
      <c r="P16" s="162"/>
    </row>
    <row r="17" spans="2:16" ht="18" x14ac:dyDescent="0.35">
      <c r="B17" s="136" t="s">
        <v>79</v>
      </c>
      <c r="C17" s="140">
        <v>1506700</v>
      </c>
      <c r="D17" s="140">
        <v>1518300</v>
      </c>
      <c r="E17" s="140">
        <f>D17-C17</f>
        <v>11600</v>
      </c>
      <c r="F17" s="138">
        <f>E17/C17</f>
        <v>7.6989447136125303E-3</v>
      </c>
      <c r="P17" s="163"/>
    </row>
    <row r="18" spans="2:16" ht="18" x14ac:dyDescent="0.35">
      <c r="B18" s="136" t="s">
        <v>80</v>
      </c>
      <c r="C18" s="140">
        <v>4982200</v>
      </c>
      <c r="D18" s="140">
        <v>5208100</v>
      </c>
      <c r="E18" s="140">
        <f>D18-C18</f>
        <v>225900</v>
      </c>
      <c r="F18" s="139">
        <f>E18/C18</f>
        <v>4.5341415438962709E-2</v>
      </c>
      <c r="G18" s="164"/>
      <c r="J18" s="165"/>
    </row>
    <row r="19" spans="2:16" ht="18" x14ac:dyDescent="0.35">
      <c r="B19" s="136" t="s">
        <v>81</v>
      </c>
      <c r="C19" s="140">
        <v>6070200</v>
      </c>
      <c r="D19" s="140">
        <v>6220300</v>
      </c>
      <c r="E19" s="140">
        <f>D19-C19</f>
        <v>150100</v>
      </c>
      <c r="F19" s="139">
        <f>E19/C19</f>
        <v>2.4727356594510891E-2</v>
      </c>
      <c r="M19" s="166"/>
      <c r="N19" s="166"/>
    </row>
    <row r="20" spans="2:16" ht="18" x14ac:dyDescent="0.35">
      <c r="B20" s="136" t="s">
        <v>82</v>
      </c>
      <c r="C20" s="140">
        <v>215400</v>
      </c>
      <c r="D20" s="140">
        <v>225200</v>
      </c>
      <c r="E20" s="140">
        <f>D20-C20</f>
        <v>9800</v>
      </c>
      <c r="F20" s="139">
        <f>E20/C20</f>
        <v>4.5496750232126279E-2</v>
      </c>
      <c r="M20" s="167"/>
      <c r="N20" s="167"/>
      <c r="O20" s="168"/>
      <c r="P20" s="169"/>
    </row>
    <row r="21" spans="2:16" ht="18" x14ac:dyDescent="0.35">
      <c r="B21" s="136" t="s">
        <v>83</v>
      </c>
      <c r="C21" s="140">
        <v>10101600</v>
      </c>
      <c r="D21" s="140">
        <v>10288600</v>
      </c>
      <c r="E21" s="140">
        <f>D21-C21</f>
        <v>187000</v>
      </c>
      <c r="F21" s="139">
        <f>E21/C21</f>
        <v>1.8511918903936012E-2</v>
      </c>
      <c r="M21" s="167"/>
      <c r="N21" s="167"/>
      <c r="O21" s="168"/>
      <c r="P21" s="169"/>
    </row>
    <row r="22" spans="2:16" ht="18" x14ac:dyDescent="0.35">
      <c r="B22" s="136" t="s">
        <v>84</v>
      </c>
      <c r="C22" s="140">
        <f>SUM(C23:C24)</f>
        <v>7429900</v>
      </c>
      <c r="D22" s="140">
        <f>SUM(D23:D24)</f>
        <v>7694900</v>
      </c>
      <c r="E22" s="140">
        <f>SUM(E23:E24)</f>
        <v>265000</v>
      </c>
      <c r="F22" s="139">
        <f>E22/C22</f>
        <v>3.5666698071306478E-2</v>
      </c>
      <c r="M22" s="170"/>
      <c r="N22" s="170"/>
      <c r="O22" s="168"/>
      <c r="P22" s="169"/>
    </row>
    <row r="23" spans="2:16" ht="18" x14ac:dyDescent="0.35">
      <c r="B23" s="142" t="s">
        <v>85</v>
      </c>
      <c r="C23" s="143">
        <v>878100</v>
      </c>
      <c r="D23" s="143">
        <v>927100</v>
      </c>
      <c r="E23" s="143">
        <f>D23-C23</f>
        <v>49000</v>
      </c>
      <c r="F23" s="144">
        <f>E23/C23</f>
        <v>5.5802300421364311E-2</v>
      </c>
    </row>
    <row r="24" spans="2:16" ht="18" x14ac:dyDescent="0.35">
      <c r="B24" s="148" t="s">
        <v>86</v>
      </c>
      <c r="C24" s="149">
        <v>6551800</v>
      </c>
      <c r="D24" s="149">
        <v>6767800</v>
      </c>
      <c r="E24" s="149">
        <f>D24-C24</f>
        <v>216000</v>
      </c>
      <c r="F24" s="150">
        <f>E24/C24</f>
        <v>3.2968039317439482E-2</v>
      </c>
      <c r="M24" s="170"/>
      <c r="N24" s="170"/>
      <c r="O24" s="168"/>
      <c r="P24" s="169"/>
    </row>
    <row r="25" spans="2:16" ht="18" x14ac:dyDescent="0.35">
      <c r="B25" s="136" t="s">
        <v>87</v>
      </c>
      <c r="C25" s="140">
        <v>3625300</v>
      </c>
      <c r="D25" s="140">
        <v>3684300</v>
      </c>
      <c r="E25" s="140">
        <f>D25-C25</f>
        <v>59000</v>
      </c>
      <c r="F25" s="139">
        <f>E25/C25</f>
        <v>1.6274515212534136E-2</v>
      </c>
    </row>
    <row r="26" spans="2:16" ht="18" x14ac:dyDescent="0.35">
      <c r="B26" s="171" t="s">
        <v>88</v>
      </c>
      <c r="C26" s="172">
        <v>4241500</v>
      </c>
      <c r="D26" s="172">
        <v>4316500</v>
      </c>
      <c r="E26" s="172">
        <f>D26-C26</f>
        <v>75000</v>
      </c>
      <c r="F26" s="129">
        <f>E26/C26</f>
        <v>1.7682423670871153E-2</v>
      </c>
    </row>
    <row r="27" spans="2:16" ht="18" x14ac:dyDescent="0.35">
      <c r="B27" s="154" t="s">
        <v>32</v>
      </c>
      <c r="C27" s="155">
        <f>SUM(C15:C22,C25:C26)</f>
        <v>116536700</v>
      </c>
      <c r="D27" s="155">
        <f>SUM(D15:D22,D25:D26)</f>
        <v>120157100</v>
      </c>
      <c r="E27" s="155">
        <f>SUM(E15:E22,E25:E26)</f>
        <v>3620400</v>
      </c>
      <c r="F27" s="156">
        <f>E27/C27</f>
        <v>3.1066608201536512E-2</v>
      </c>
    </row>
    <row r="28" spans="2:16" ht="18" x14ac:dyDescent="0.35">
      <c r="B28" s="154"/>
      <c r="C28" s="155"/>
      <c r="D28" s="155"/>
      <c r="E28" s="155"/>
      <c r="F28" s="156"/>
    </row>
    <row r="29" spans="2:16" ht="18" x14ac:dyDescent="0.35">
      <c r="B29" s="131" t="s">
        <v>89</v>
      </c>
      <c r="C29" s="141"/>
      <c r="D29" s="141"/>
      <c r="E29" s="141"/>
      <c r="F29" s="139"/>
      <c r="H29" s="174"/>
      <c r="L29" s="175"/>
    </row>
    <row r="30" spans="2:16" ht="18" x14ac:dyDescent="0.35">
      <c r="B30" s="136" t="s">
        <v>90</v>
      </c>
      <c r="C30" s="161">
        <v>5656700</v>
      </c>
      <c r="D30" s="161">
        <v>6261700</v>
      </c>
      <c r="E30" s="161">
        <f>D30-C30</f>
        <v>605000</v>
      </c>
      <c r="F30" s="138">
        <f>E30/C30</f>
        <v>0.10695281701345308</v>
      </c>
      <c r="L30" s="175"/>
    </row>
    <row r="31" spans="2:16" ht="18" x14ac:dyDescent="0.35">
      <c r="B31" s="136" t="s">
        <v>92</v>
      </c>
      <c r="C31" s="140">
        <v>5829000</v>
      </c>
      <c r="D31" s="140">
        <v>5829000</v>
      </c>
      <c r="E31" s="140">
        <f>D31-C31</f>
        <v>0</v>
      </c>
      <c r="F31" s="138">
        <f>E31/C31</f>
        <v>0</v>
      </c>
    </row>
    <row r="32" spans="2:16" ht="18" x14ac:dyDescent="0.35">
      <c r="B32" s="136" t="s">
        <v>93</v>
      </c>
      <c r="C32" s="140">
        <v>29534300</v>
      </c>
      <c r="D32" s="140">
        <v>29534300</v>
      </c>
      <c r="E32" s="140">
        <f>D32-C32</f>
        <v>0</v>
      </c>
      <c r="F32" s="138">
        <f>E32/C32</f>
        <v>0</v>
      </c>
    </row>
    <row r="33" spans="2:12" ht="18" x14ac:dyDescent="0.35">
      <c r="B33" s="136" t="s">
        <v>94</v>
      </c>
      <c r="C33" s="188">
        <f>SUM(C34:C36)</f>
        <v>116473600</v>
      </c>
      <c r="D33" s="188">
        <f>SUM(D34:D36)</f>
        <v>116473600</v>
      </c>
      <c r="E33" s="140">
        <f>SUM(E34:E36)</f>
        <v>0</v>
      </c>
      <c r="F33" s="139">
        <f>E33/C33</f>
        <v>0</v>
      </c>
      <c r="L33" s="160"/>
    </row>
    <row r="34" spans="2:12" ht="18" x14ac:dyDescent="0.35">
      <c r="B34" s="142" t="s">
        <v>95</v>
      </c>
      <c r="C34" s="143">
        <v>113262500</v>
      </c>
      <c r="D34" s="143">
        <v>113262500</v>
      </c>
      <c r="E34" s="143">
        <f>D34-C34</f>
        <v>0</v>
      </c>
      <c r="F34" s="144">
        <f>E34/C34</f>
        <v>0</v>
      </c>
      <c r="K34" s="160"/>
    </row>
    <row r="35" spans="2:12" ht="18" x14ac:dyDescent="0.35">
      <c r="B35" s="145" t="s">
        <v>96</v>
      </c>
      <c r="C35" s="146">
        <v>2432900</v>
      </c>
      <c r="D35" s="146">
        <v>2432900</v>
      </c>
      <c r="E35" s="146">
        <f>D35-C35</f>
        <v>0</v>
      </c>
      <c r="F35" s="147">
        <f>E35/C35</f>
        <v>0</v>
      </c>
    </row>
    <row r="36" spans="2:12" ht="18" x14ac:dyDescent="0.35">
      <c r="B36" s="148" t="s">
        <v>97</v>
      </c>
      <c r="C36" s="149">
        <v>778200</v>
      </c>
      <c r="D36" s="149">
        <v>778200</v>
      </c>
      <c r="E36" s="149">
        <f>D36-C36</f>
        <v>0</v>
      </c>
      <c r="F36" s="150">
        <f>E36/C36</f>
        <v>0</v>
      </c>
    </row>
    <row r="37" spans="2:12" ht="18" x14ac:dyDescent="0.35">
      <c r="B37" s="141" t="s">
        <v>98</v>
      </c>
      <c r="C37" s="140">
        <v>2577000</v>
      </c>
      <c r="D37" s="140">
        <v>2577000</v>
      </c>
      <c r="E37" s="140">
        <f>D37-C37</f>
        <v>0</v>
      </c>
      <c r="F37" s="138">
        <f>E37/C37</f>
        <v>0</v>
      </c>
    </row>
    <row r="38" spans="2:12" ht="18" x14ac:dyDescent="0.35">
      <c r="B38" s="127" t="s">
        <v>99</v>
      </c>
      <c r="C38" s="189">
        <v>6337700</v>
      </c>
      <c r="D38" s="189">
        <v>6337700</v>
      </c>
      <c r="E38" s="172">
        <f>D38-C38</f>
        <v>0</v>
      </c>
      <c r="F38" s="173">
        <f>E38/C38</f>
        <v>0</v>
      </c>
      <c r="G38" s="190"/>
      <c r="H38" s="191"/>
    </row>
    <row r="39" spans="2:12" ht="18" x14ac:dyDescent="0.35">
      <c r="B39" s="154" t="s">
        <v>32</v>
      </c>
      <c r="C39" s="176">
        <f>SUM(C30:C33,C37:C38)</f>
        <v>166408300</v>
      </c>
      <c r="D39" s="155">
        <f>SUM(D30:D33,D37:D38)</f>
        <v>167013300</v>
      </c>
      <c r="E39" s="155">
        <f>SUM(E30:E33,E37:E38)</f>
        <v>605000</v>
      </c>
      <c r="F39" s="156">
        <f>E39/C39</f>
        <v>3.6356359628696407E-3</v>
      </c>
    </row>
    <row r="40" spans="2:12" ht="18" x14ac:dyDescent="0.35">
      <c r="B40" s="136"/>
      <c r="C40" s="141"/>
      <c r="D40" s="141"/>
      <c r="E40" s="141"/>
      <c r="F40" s="139"/>
    </row>
    <row r="41" spans="2:12" ht="18" x14ac:dyDescent="0.35">
      <c r="B41" s="154" t="s">
        <v>100</v>
      </c>
      <c r="C41" s="155">
        <f>$C$12+$C$27+$C$39</f>
        <v>556430100</v>
      </c>
      <c r="D41" s="155">
        <f>$D$12+$D$27+$D$39</f>
        <v>579273600</v>
      </c>
      <c r="E41" s="155">
        <f>E12+E27+E39</f>
        <v>22843500</v>
      </c>
      <c r="F41" s="156">
        <f>E41/C41</f>
        <v>4.1053674127262345E-2</v>
      </c>
      <c r="H41" s="123"/>
      <c r="I41" s="123"/>
      <c r="J41" s="123"/>
    </row>
    <row r="42" spans="2:12" ht="18" hidden="1" x14ac:dyDescent="0.35">
      <c r="B42" s="136"/>
      <c r="C42" s="141"/>
      <c r="D42" s="141"/>
      <c r="E42" s="141"/>
      <c r="F42" s="139"/>
      <c r="H42" s="123"/>
      <c r="I42" s="123"/>
      <c r="J42" s="123"/>
      <c r="K42" s="123"/>
    </row>
    <row r="43" spans="2:12" ht="18" hidden="1" x14ac:dyDescent="0.35">
      <c r="B43" s="154" t="s">
        <v>101</v>
      </c>
      <c r="C43" s="155">
        <f>C41+'FY24 Academic Formula Distr'!C43</f>
        <v>1959008800</v>
      </c>
      <c r="D43" s="155">
        <f>$D$41+'FY24 Academic Formula Distr'!H43</f>
        <v>2131852300</v>
      </c>
      <c r="E43" s="155">
        <f>E41+'FY24 Academic Formula Distr'!G43</f>
        <v>172843500</v>
      </c>
      <c r="F43" s="156">
        <f>E43/C43</f>
        <v>8.8230078394747391E-2</v>
      </c>
    </row>
    <row r="44" spans="2:12" ht="18" x14ac:dyDescent="0.35">
      <c r="B44" s="136"/>
      <c r="C44" s="137"/>
      <c r="D44" s="137"/>
      <c r="E44" s="141"/>
      <c r="F44" s="139"/>
      <c r="H44" s="123"/>
      <c r="I44" s="123"/>
      <c r="J44" s="123"/>
      <c r="K44" s="123"/>
    </row>
    <row r="45" spans="2:12" ht="18" x14ac:dyDescent="0.35">
      <c r="B45" s="131" t="s">
        <v>102</v>
      </c>
      <c r="C45" s="155"/>
      <c r="D45" s="155"/>
      <c r="E45" s="155"/>
      <c r="F45" s="156"/>
      <c r="H45" s="123"/>
      <c r="I45" s="123"/>
      <c r="J45" s="123"/>
      <c r="K45" s="123"/>
    </row>
    <row r="46" spans="2:12" ht="18" x14ac:dyDescent="0.35">
      <c r="B46" s="136" t="s">
        <v>103</v>
      </c>
      <c r="C46" s="137">
        <v>19728600</v>
      </c>
      <c r="D46" s="137">
        <v>19728600</v>
      </c>
      <c r="E46" s="137">
        <f>D46-C46</f>
        <v>0</v>
      </c>
      <c r="F46" s="139">
        <f>E46/C46</f>
        <v>0</v>
      </c>
    </row>
    <row r="47" spans="2:12" ht="18" x14ac:dyDescent="0.35">
      <c r="B47" s="136" t="s">
        <v>104</v>
      </c>
      <c r="C47" s="140">
        <v>1431300</v>
      </c>
      <c r="D47" s="140">
        <v>1431300</v>
      </c>
      <c r="E47" s="140">
        <f>D47-C47</f>
        <v>0</v>
      </c>
      <c r="F47" s="139">
        <f>E47/C47</f>
        <v>0</v>
      </c>
    </row>
    <row r="48" spans="2:12" ht="18" x14ac:dyDescent="0.35">
      <c r="B48" s="136" t="s">
        <v>105</v>
      </c>
      <c r="C48" s="140">
        <v>1211800</v>
      </c>
      <c r="D48" s="140">
        <v>1211800</v>
      </c>
      <c r="E48" s="140">
        <f>D48-C48</f>
        <v>0</v>
      </c>
      <c r="F48" s="139">
        <f>E48/C48</f>
        <v>0</v>
      </c>
    </row>
    <row r="49" spans="2:21" ht="18" x14ac:dyDescent="0.35">
      <c r="B49" s="136" t="s">
        <v>106</v>
      </c>
      <c r="C49" s="140">
        <v>5806700</v>
      </c>
      <c r="D49" s="140">
        <v>5806700</v>
      </c>
      <c r="E49" s="140">
        <f>D49-C49</f>
        <v>0</v>
      </c>
      <c r="F49" s="139">
        <f>E49/C49</f>
        <v>0</v>
      </c>
    </row>
    <row r="50" spans="2:21" ht="18" x14ac:dyDescent="0.35">
      <c r="B50" s="136" t="s">
        <v>107</v>
      </c>
      <c r="C50" s="140">
        <v>10256900</v>
      </c>
      <c r="D50" s="140">
        <v>10256900</v>
      </c>
      <c r="E50" s="140">
        <f>D50-C50</f>
        <v>0</v>
      </c>
      <c r="F50" s="139">
        <f>E50/C50</f>
        <v>0</v>
      </c>
    </row>
    <row r="51" spans="2:21" ht="18" x14ac:dyDescent="0.35">
      <c r="B51" s="141" t="s">
        <v>108</v>
      </c>
      <c r="C51" s="140">
        <v>5852900</v>
      </c>
      <c r="D51" s="140">
        <v>5852900</v>
      </c>
      <c r="E51" s="140">
        <f>D51-C51</f>
        <v>0</v>
      </c>
      <c r="F51" s="139">
        <f>E51/C51</f>
        <v>0</v>
      </c>
    </row>
    <row r="52" spans="2:21" ht="18" x14ac:dyDescent="0.35">
      <c r="B52" s="136" t="s">
        <v>109</v>
      </c>
      <c r="C52" s="140">
        <v>8661200</v>
      </c>
      <c r="D52" s="140">
        <v>17511200</v>
      </c>
      <c r="E52" s="140">
        <f>D52-C52</f>
        <v>8850000</v>
      </c>
      <c r="F52" s="138">
        <f>E52/C52</f>
        <v>1.0217983651226159</v>
      </c>
    </row>
    <row r="53" spans="2:21" ht="20.25" x14ac:dyDescent="0.35">
      <c r="B53" s="136" t="s">
        <v>110</v>
      </c>
      <c r="C53" s="140">
        <v>0</v>
      </c>
      <c r="D53" s="140">
        <v>2269000</v>
      </c>
      <c r="E53" s="140">
        <f>D53-C53</f>
        <v>2269000</v>
      </c>
      <c r="F53" s="138" t="s">
        <v>91</v>
      </c>
      <c r="G53" s="159"/>
      <c r="H53" s="159"/>
      <c r="I53" s="159"/>
      <c r="J53" s="159"/>
      <c r="K53" s="159"/>
      <c r="M53" s="159"/>
      <c r="N53" s="159"/>
      <c r="O53" s="159"/>
      <c r="P53" s="159"/>
      <c r="Q53" s="159"/>
      <c r="S53" s="159"/>
      <c r="T53" s="159"/>
      <c r="U53" s="159"/>
    </row>
    <row r="54" spans="2:21" ht="20.25" x14ac:dyDescent="0.35">
      <c r="B54" s="136" t="s">
        <v>111</v>
      </c>
      <c r="C54" s="140">
        <v>0</v>
      </c>
      <c r="D54" s="140">
        <v>11550000</v>
      </c>
      <c r="E54" s="140">
        <f>D54-C54</f>
        <v>11550000</v>
      </c>
      <c r="F54" s="138" t="s">
        <v>91</v>
      </c>
      <c r="G54" s="159"/>
      <c r="H54" s="159"/>
      <c r="I54" s="159"/>
      <c r="J54" s="159"/>
      <c r="K54" s="159"/>
      <c r="M54" s="159"/>
      <c r="N54" s="159"/>
      <c r="O54" s="159"/>
      <c r="P54" s="159"/>
      <c r="Q54" s="159"/>
      <c r="S54" s="159"/>
      <c r="T54" s="159"/>
      <c r="U54" s="159"/>
    </row>
    <row r="55" spans="2:21" ht="20.25" x14ac:dyDescent="0.35">
      <c r="B55" s="136" t="s">
        <v>112</v>
      </c>
      <c r="C55" s="140">
        <v>2100000</v>
      </c>
      <c r="D55" s="140">
        <f>$C$55</f>
        <v>2100000</v>
      </c>
      <c r="E55" s="140">
        <f>D55-C55</f>
        <v>0</v>
      </c>
      <c r="F55" s="138">
        <f>E55/C55</f>
        <v>0</v>
      </c>
      <c r="G55" s="159"/>
      <c r="H55" s="159"/>
      <c r="I55" s="159"/>
      <c r="J55" s="159"/>
      <c r="K55" s="159"/>
      <c r="M55" s="159"/>
      <c r="N55" s="159"/>
      <c r="O55" s="159"/>
      <c r="P55" s="159"/>
      <c r="Q55" s="159"/>
      <c r="S55" s="159"/>
      <c r="T55" s="159"/>
      <c r="U55" s="159"/>
    </row>
    <row r="56" spans="2:21" ht="20.25" x14ac:dyDescent="0.35">
      <c r="B56" s="141" t="s">
        <v>113</v>
      </c>
      <c r="C56" s="140">
        <v>6500000</v>
      </c>
      <c r="D56" s="140">
        <f>$C$56</f>
        <v>6500000</v>
      </c>
      <c r="E56" s="140">
        <f>D56-C56</f>
        <v>0</v>
      </c>
      <c r="F56" s="139">
        <f>E56/C56</f>
        <v>0</v>
      </c>
    </row>
    <row r="57" spans="2:21" ht="20.25" x14ac:dyDescent="0.35">
      <c r="B57" s="141" t="s">
        <v>114</v>
      </c>
      <c r="C57" s="140">
        <v>6968200</v>
      </c>
      <c r="D57" s="140">
        <f>$C$57</f>
        <v>6968200</v>
      </c>
      <c r="E57" s="140">
        <f>D57-C57</f>
        <v>0</v>
      </c>
      <c r="F57" s="139">
        <f>E57/C57</f>
        <v>0</v>
      </c>
    </row>
    <row r="58" spans="2:21" ht="20.25" x14ac:dyDescent="0.35">
      <c r="B58" s="141" t="s">
        <v>115</v>
      </c>
      <c r="C58" s="140">
        <v>640000</v>
      </c>
      <c r="D58" s="140">
        <f>$C$58</f>
        <v>640000</v>
      </c>
      <c r="E58" s="140">
        <f>D58-C58</f>
        <v>0</v>
      </c>
      <c r="F58" s="139">
        <f>E58/C58</f>
        <v>0</v>
      </c>
    </row>
    <row r="59" spans="2:21" ht="20.25" x14ac:dyDescent="0.35">
      <c r="B59" s="136" t="s">
        <v>116</v>
      </c>
      <c r="C59" s="53">
        <v>16651000</v>
      </c>
      <c r="D59" s="140">
        <f>$C$59</f>
        <v>16651000</v>
      </c>
      <c r="E59" s="140">
        <f>D59-C59</f>
        <v>0</v>
      </c>
      <c r="F59" s="139">
        <f>E59/C59</f>
        <v>0</v>
      </c>
    </row>
    <row r="60" spans="2:21" ht="18" x14ac:dyDescent="0.35">
      <c r="B60" s="151" t="s">
        <v>48</v>
      </c>
      <c r="C60" s="152">
        <f>SUM(C46:C52,C53:C59)</f>
        <v>85808600</v>
      </c>
      <c r="D60" s="152">
        <f>SUM(D46:D52,D53:D59)</f>
        <v>108477600</v>
      </c>
      <c r="E60" s="152">
        <f>SUM(E46:E52,E53:E59)</f>
        <v>22669000</v>
      </c>
      <c r="F60" s="153">
        <f>E60/C60</f>
        <v>0.26418097952885844</v>
      </c>
    </row>
    <row r="61" spans="2:21" ht="18" x14ac:dyDescent="0.35">
      <c r="B61" s="136"/>
      <c r="C61" s="141"/>
      <c r="D61" s="141"/>
      <c r="E61" s="141"/>
      <c r="F61" s="139"/>
    </row>
    <row r="62" spans="2:21" ht="18" x14ac:dyDescent="0.35">
      <c r="B62" s="177" t="s">
        <v>65</v>
      </c>
      <c r="C62" s="178">
        <f>C43+C60</f>
        <v>2044817400</v>
      </c>
      <c r="D62" s="178">
        <f>D43+D60</f>
        <v>2240329900</v>
      </c>
      <c r="E62" s="178">
        <f>E43+E60</f>
        <v>195512500</v>
      </c>
      <c r="F62" s="179">
        <f>E62/C62</f>
        <v>9.5613671910264458E-2</v>
      </c>
    </row>
    <row r="63" spans="2:21" x14ac:dyDescent="0.3">
      <c r="B63" s="180" t="s">
        <v>117</v>
      </c>
      <c r="C63" s="180"/>
      <c r="D63" s="180"/>
      <c r="E63" s="180"/>
      <c r="F63" s="180"/>
    </row>
    <row r="64" spans="2:21" ht="15.75" customHeight="1" x14ac:dyDescent="0.3">
      <c r="B64" s="181" t="s">
        <v>118</v>
      </c>
      <c r="C64" s="181"/>
      <c r="D64" s="181"/>
      <c r="E64" s="181"/>
      <c r="F64" s="181"/>
    </row>
    <row r="65" spans="2:6" ht="15.75" customHeight="1" x14ac:dyDescent="0.3">
      <c r="B65" s="181" t="s">
        <v>119</v>
      </c>
      <c r="C65" s="181"/>
      <c r="D65" s="181"/>
      <c r="E65" s="181"/>
      <c r="F65" s="181"/>
    </row>
    <row r="66" spans="2:6" ht="66.75" customHeight="1" x14ac:dyDescent="0.3">
      <c r="B66" s="181" t="s">
        <v>120</v>
      </c>
      <c r="C66" s="181"/>
      <c r="D66" s="181"/>
      <c r="E66" s="181"/>
      <c r="F66" s="181"/>
    </row>
    <row r="67" spans="2:6" ht="17.25" customHeight="1" x14ac:dyDescent="0.3">
      <c r="B67" s="182"/>
      <c r="C67" s="182"/>
      <c r="D67" s="182"/>
      <c r="E67" s="182"/>
      <c r="F67" s="182"/>
    </row>
  </sheetData>
  <mergeCells count="7">
    <mergeCell ref="B63:F63"/>
    <mergeCell ref="B64:F64"/>
    <mergeCell ref="B65:F65"/>
    <mergeCell ref="B66:F66"/>
    <mergeCell ref="B67:F67"/>
    <mergeCell ref="B1:F1"/>
    <mergeCell ref="I1:K1"/>
  </mergeCells>
  <printOptions horizontalCentered="1" verticalCentered="1"/>
  <pageMargins left="0.2" right="0.2" top="0" bottom="0" header="0" footer="0"/>
  <pageSetup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FY24 Academic Formula Distr</vt:lpstr>
      <vt:lpstr>FY24 Specialized Unit Distr</vt:lpstr>
      <vt:lpstr>'FY24 Academic Formula Distr'!Print_Area</vt:lpstr>
      <vt:lpstr>'FY24 Specialized Unit Distr'!Print_Area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Collins</dc:creator>
  <cp:lastModifiedBy>Crystal Collins</cp:lastModifiedBy>
  <dcterms:created xsi:type="dcterms:W3CDTF">2023-03-28T22:22:54Z</dcterms:created>
  <dcterms:modified xsi:type="dcterms:W3CDTF">2023-03-28T22:36:43Z</dcterms:modified>
</cp:coreProperties>
</file>