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Fiscal\Fiscal Policy\STAY_OUT\FY2023-24\Formula\Formula Model\"/>
    </mc:Choice>
  </mc:AlternateContent>
  <xr:revisionPtr revIDLastSave="0" documentId="8_{C147B013-4629-478C-AF7F-CAF057F2F6CB}" xr6:coauthVersionLast="47" xr6:coauthVersionMax="47" xr10:uidLastSave="{00000000-0000-0000-0000-000000000000}"/>
  <bookViews>
    <workbookView xWindow="39675" yWindow="-5415" windowWidth="19230" windowHeight="21630" tabRatio="790" xr2:uid="{B5178090-84B9-41EA-A35D-F6D84EB9C950}"/>
  </bookViews>
  <sheets>
    <sheet name="Tabs Flow Chart" sheetId="68" r:id="rId1"/>
    <sheet name="2023-24 CC" sheetId="70" r:id="rId2"/>
    <sheet name="2023-24 Univ" sheetId="71" r:id="rId3"/>
    <sheet name="23-24 Point Calculation" sheetId="72" r:id="rId4"/>
    <sheet name="CC Data" sheetId="42" r:id="rId5"/>
    <sheet name="Univ Data" sheetId="43" r:id="rId6"/>
    <sheet name="2022-23 CC" sheetId="47" r:id="rId7"/>
    <sheet name="2022-23 Univ" sheetId="53" r:id="rId8"/>
    <sheet name="22-23 Point Calculation" sheetId="61" r:id="rId9"/>
    <sheet name="23-24 Recommendation" sheetId="67" r:id="rId10"/>
    <sheet name="Scales" sheetId="62" r:id="rId11"/>
  </sheets>
  <externalReferences>
    <externalReference r:id="rId12"/>
    <externalReference r:id="rId13"/>
  </externalReferences>
  <definedNames>
    <definedName name="_" localSheetId="8">#REF!</definedName>
    <definedName name="_" localSheetId="3">#REF!</definedName>
    <definedName name="_" localSheetId="9">#REF!</definedName>
    <definedName name="_">#REF!</definedName>
    <definedName name="_CEN1" localSheetId="8">#REF!</definedName>
    <definedName name="_CEN1" localSheetId="3">#REF!</definedName>
    <definedName name="_CEN1" localSheetId="9">#REF!</definedName>
    <definedName name="_CEN1">#REF!</definedName>
    <definedName name="_SA3" localSheetId="8">#REF!</definedName>
    <definedName name="_SA3" localSheetId="3">#REF!</definedName>
    <definedName name="_SA3" localSheetId="9">#REF!</definedName>
    <definedName name="_SA3">#REF!</definedName>
    <definedName name="_SC2" localSheetId="8">#REF!</definedName>
    <definedName name="_SC2" localSheetId="3">#REF!</definedName>
    <definedName name="_SC2" localSheetId="9">#REF!</definedName>
    <definedName name="_SC2">#REF!</definedName>
    <definedName name="_Scd10" localSheetId="8">#REF!</definedName>
    <definedName name="_Scd10" localSheetId="3">#REF!</definedName>
    <definedName name="_Scd10" localSheetId="9">#REF!</definedName>
    <definedName name="_Scd10">#REF!</definedName>
    <definedName name="_Scd11" localSheetId="8">#REF!</definedName>
    <definedName name="_Scd11" localSheetId="3">#REF!</definedName>
    <definedName name="_Scd11" localSheetId="9">#REF!</definedName>
    <definedName name="_Scd11">#REF!</definedName>
    <definedName name="_Scd12" localSheetId="8">#REF!</definedName>
    <definedName name="_Scd12" localSheetId="3">#REF!</definedName>
    <definedName name="_Scd12" localSheetId="9">#REF!</definedName>
    <definedName name="_Scd12">#REF!</definedName>
    <definedName name="_Scd2" localSheetId="8">#REF!</definedName>
    <definedName name="_Scd2" localSheetId="3">#REF!</definedName>
    <definedName name="_Scd2" localSheetId="9">#REF!</definedName>
    <definedName name="_Scd2">#REF!</definedName>
    <definedName name="_Scd3" localSheetId="8">#REF!</definedName>
    <definedName name="_Scd3" localSheetId="3">#REF!</definedName>
    <definedName name="_Scd3" localSheetId="9">#REF!</definedName>
    <definedName name="_Scd3">#REF!</definedName>
    <definedName name="_Scd4" localSheetId="8">#REF!</definedName>
    <definedName name="_Scd4" localSheetId="3">#REF!</definedName>
    <definedName name="_Scd4" localSheetId="9">#REF!</definedName>
    <definedName name="_Scd4">#REF!</definedName>
    <definedName name="_SCD5" localSheetId="8">#REF!</definedName>
    <definedName name="_SCD5" localSheetId="3">#REF!</definedName>
    <definedName name="_SCD5" localSheetId="9">#REF!</definedName>
    <definedName name="_SCD5">#REF!</definedName>
    <definedName name="_Scd6" localSheetId="8">#REF!</definedName>
    <definedName name="_Scd6" localSheetId="3">#REF!</definedName>
    <definedName name="_Scd6" localSheetId="9">#REF!</definedName>
    <definedName name="_Scd6">#REF!</definedName>
    <definedName name="_Scd7" localSheetId="8">#REF!</definedName>
    <definedName name="_Scd7" localSheetId="3">#REF!</definedName>
    <definedName name="_Scd7" localSheetId="9">#REF!</definedName>
    <definedName name="_Scd7">#REF!</definedName>
    <definedName name="_Scd8" localSheetId="8">#REF!</definedName>
    <definedName name="_Scd8" localSheetId="3">#REF!</definedName>
    <definedName name="_Scd8" localSheetId="9">#REF!</definedName>
    <definedName name="_Scd8">#REF!</definedName>
    <definedName name="_Scd9" localSheetId="8">#REF!</definedName>
    <definedName name="_Scd9" localSheetId="3">#REF!</definedName>
    <definedName name="_Scd9" localSheetId="9">#REF!</definedName>
    <definedName name="_Scd9">#REF!</definedName>
    <definedName name="A" localSheetId="8">#REF!</definedName>
    <definedName name="A" localSheetId="3">#REF!</definedName>
    <definedName name="A" localSheetId="9">#REF!</definedName>
    <definedName name="A">#REF!</definedName>
    <definedName name="A3Inst" localSheetId="8">#REF!</definedName>
    <definedName name="A3Inst" localSheetId="3">#REF!</definedName>
    <definedName name="A3Inst" localSheetId="9">#REF!</definedName>
    <definedName name="A3Inst">#REF!</definedName>
    <definedName name="B" localSheetId="8">#REF!</definedName>
    <definedName name="B" localSheetId="3">#REF!</definedName>
    <definedName name="B" localSheetId="9">#REF!</definedName>
    <definedName name="B">#REF!</definedName>
    <definedName name="Button5">"Button 5"</definedName>
    <definedName name="cbh" localSheetId="8">#REF!</definedName>
    <definedName name="cbh" localSheetId="3">#REF!</definedName>
    <definedName name="cbh" localSheetId="9">#REF!</definedName>
    <definedName name="cbh">#REF!</definedName>
    <definedName name="CBInst" localSheetId="8">#REF!</definedName>
    <definedName name="CBInst" localSheetId="3">#REF!</definedName>
    <definedName name="CBInst" localSheetId="9">#REF!</definedName>
    <definedName name="CBInst">#REF!</definedName>
    <definedName name="cempapp" localSheetId="8">#REF!</definedName>
    <definedName name="cempapp" localSheetId="3">#REF!</definedName>
    <definedName name="cempapp" localSheetId="9">#REF!</definedName>
    <definedName name="cempapp">#REF!</definedName>
    <definedName name="CEMPEAPP" localSheetId="8">#REF!</definedName>
    <definedName name="CEMPEAPP" localSheetId="3">#REF!</definedName>
    <definedName name="CEMPEAPP" localSheetId="9">#REF!</definedName>
    <definedName name="CEMPEAPP">#REF!</definedName>
    <definedName name="CEMPEGT" localSheetId="8">#REF!</definedName>
    <definedName name="CEMPEGT" localSheetId="3">#REF!</definedName>
    <definedName name="CEMPEGT" localSheetId="9">#REF!</definedName>
    <definedName name="CEMPEGT">#REF!</definedName>
    <definedName name="CEMPEINS" localSheetId="8">#REF!</definedName>
    <definedName name="CEMPEINS" localSheetId="3">#REF!</definedName>
    <definedName name="CEMPEINS" localSheetId="9">#REF!</definedName>
    <definedName name="CEMPEINS">#REF!</definedName>
    <definedName name="CEMPEMAT" localSheetId="8">#REF!</definedName>
    <definedName name="CEMPEMAT" localSheetId="3">#REF!</definedName>
    <definedName name="CEMPEMAT" localSheetId="9">#REF!</definedName>
    <definedName name="CEMPEMAT">#REF!</definedName>
    <definedName name="cempmat" localSheetId="8">#REF!</definedName>
    <definedName name="cempmat" localSheetId="3">#REF!</definedName>
    <definedName name="cempmat" localSheetId="9">#REF!</definedName>
    <definedName name="cempmat">#REF!</definedName>
    <definedName name="cemptot" localSheetId="8">#REF!</definedName>
    <definedName name="cemptot" localSheetId="3">#REF!</definedName>
    <definedName name="cemptot" localSheetId="9">#REF!</definedName>
    <definedName name="cemptot">#REF!</definedName>
    <definedName name="EInst" localSheetId="8">#REF!</definedName>
    <definedName name="EInst" localSheetId="3">#REF!</definedName>
    <definedName name="EInst" localSheetId="9">#REF!</definedName>
    <definedName name="EInst">#REF!</definedName>
    <definedName name="FInst" localSheetId="8">#REF!</definedName>
    <definedName name="FInst" localSheetId="3">#REF!</definedName>
    <definedName name="FInst" localSheetId="9">#REF!</definedName>
    <definedName name="FInst">#REF!</definedName>
    <definedName name="FMRGRAD" localSheetId="8">#REF!</definedName>
    <definedName name="FMRGRAD" localSheetId="3">#REF!</definedName>
    <definedName name="FMRGRAD" localSheetId="9">#REF!</definedName>
    <definedName name="FMRGRAD">#REF!</definedName>
    <definedName name="FMRPFTE" localSheetId="8">#REF!</definedName>
    <definedName name="FMRPFTE" localSheetId="3">#REF!</definedName>
    <definedName name="FMRPFTE" localSheetId="9">#REF!</definedName>
    <definedName name="FMRPFTE">#REF!</definedName>
    <definedName name="FMRPFTET" localSheetId="8">#REF!</definedName>
    <definedName name="FMRPFTET" localSheetId="3">#REF!</definedName>
    <definedName name="FMRPFTET" localSheetId="9">#REF!</definedName>
    <definedName name="FMRPFTET">#REF!</definedName>
    <definedName name="FMRPGRAD" localSheetId="8">#REF!</definedName>
    <definedName name="FMRPGRAD" localSheetId="3">#REF!</definedName>
    <definedName name="FMRPGRAD" localSheetId="9">#REF!</definedName>
    <definedName name="FMRPGRAD">#REF!</definedName>
    <definedName name="FTERESENR" localSheetId="8">#REF!</definedName>
    <definedName name="FTERESENR" localSheetId="3">#REF!</definedName>
    <definedName name="FTERESENR" localSheetId="9">#REF!</definedName>
    <definedName name="FTERESENR">#REF!</definedName>
    <definedName name="NETRESACT" localSheetId="8">#REF!</definedName>
    <definedName name="NETRESACT" localSheetId="3">#REF!</definedName>
    <definedName name="NETRESACT" localSheetId="9">#REF!</definedName>
    <definedName name="NETRESACT">#REF!</definedName>
    <definedName name="PNFADDAPP" localSheetId="8">#REF!</definedName>
    <definedName name="PNFADDAPP" localSheetId="3">#REF!</definedName>
    <definedName name="PNFADDAPP" localSheetId="9">#REF!</definedName>
    <definedName name="PNFADDAPP">#REF!</definedName>
    <definedName name="PNFOC" localSheetId="8">#REF!</definedName>
    <definedName name="PNFOC" localSheetId="3">#REF!</definedName>
    <definedName name="PNFOC" localSheetId="9">#REF!</definedName>
    <definedName name="PNFOC">#REF!</definedName>
    <definedName name="PNFTotExp" localSheetId="8">#REF!</definedName>
    <definedName name="PNFTotExp" localSheetId="3">#REF!</definedName>
    <definedName name="PNFTotExp" localSheetId="9">#REF!</definedName>
    <definedName name="PNFTotExp">#REF!</definedName>
    <definedName name="PNFTotRev" localSheetId="8">#REF!</definedName>
    <definedName name="PNFTotRev" localSheetId="3">#REF!</definedName>
    <definedName name="PNFTotRev" localSheetId="9">#REF!</definedName>
    <definedName name="PNFTotRev">#REF!</definedName>
    <definedName name="_xlnm.Print_Area" localSheetId="6">'2022-23 CC'!$B$2:$O$58</definedName>
    <definedName name="_xlnm.Print_Area" localSheetId="7">'2022-23 Univ'!$B$2:$K$50</definedName>
    <definedName name="_xlnm.Print_Area" localSheetId="1">'2023-24 CC'!$B$2:$O$58</definedName>
    <definedName name="_xlnm.Print_Area" localSheetId="2">'2023-24 Univ'!$B$2:$K$50</definedName>
    <definedName name="_xlnm.Print_Area" localSheetId="8">'22-23 Point Calculation'!$B$2:$J$38</definedName>
    <definedName name="_xlnm.Print_Area" localSheetId="3">'23-24 Point Calculation'!$B$2:$L$38</definedName>
    <definedName name="_xlnm.Print_Area" localSheetId="9">'23-24 Recommendation'!$B$2:$I$39</definedName>
    <definedName name="_xlnm.Print_Area" localSheetId="4">'CC Data'!$B$2:$F$183</definedName>
    <definedName name="_xlnm.Print_Area" localSheetId="10">Scales!$B$2:$F$31</definedName>
    <definedName name="_xlnm.Print_Area" localSheetId="0">'Tabs Flow Chart'!$B$2:$W$35</definedName>
    <definedName name="_xlnm.Print_Area" localSheetId="5">'Univ Data'!$B$2:$G$159</definedName>
    <definedName name="_xlnm.Print_Titles" localSheetId="7">'2022-23 Univ'!$2:$2</definedName>
    <definedName name="_xlnm.Print_Titles" localSheetId="2">'2023-24 Univ'!$2:$2</definedName>
    <definedName name="russ" localSheetId="8">#REF!</definedName>
    <definedName name="russ" localSheetId="3">#REF!</definedName>
    <definedName name="russ" localSheetId="9">#REF!</definedName>
    <definedName name="russ">#REF!</definedName>
    <definedName name="S13A" localSheetId="8">#REF!</definedName>
    <definedName name="S13A" localSheetId="3">#REF!</definedName>
    <definedName name="S13A" localSheetId="9">#REF!</definedName>
    <definedName name="S13A">#REF!</definedName>
    <definedName name="S13B" localSheetId="8">#REF!</definedName>
    <definedName name="S13B" localSheetId="3">#REF!</definedName>
    <definedName name="S13B" localSheetId="9">#REF!</definedName>
    <definedName name="S13B">#REF!</definedName>
    <definedName name="S13C" localSheetId="8">#REF!</definedName>
    <definedName name="S13C" localSheetId="3">#REF!</definedName>
    <definedName name="S13C" localSheetId="9">#REF!</definedName>
    <definedName name="S13C">#REF!</definedName>
    <definedName name="S14A" localSheetId="8">#REF!</definedName>
    <definedName name="S14A" localSheetId="3">#REF!</definedName>
    <definedName name="S14A" localSheetId="9">#REF!</definedName>
    <definedName name="S14A">#REF!</definedName>
    <definedName name="S14B" localSheetId="8">#REF!</definedName>
    <definedName name="S14B" localSheetId="3">#REF!</definedName>
    <definedName name="S14B" localSheetId="9">#REF!</definedName>
    <definedName name="S14B">#REF!</definedName>
    <definedName name="S14C" localSheetId="8">#REF!</definedName>
    <definedName name="S14C" localSheetId="3">#REF!</definedName>
    <definedName name="S14C" localSheetId="9">#REF!</definedName>
    <definedName name="S14C">#REF!</definedName>
    <definedName name="S15A" localSheetId="8">#REF!</definedName>
    <definedName name="S15A" localSheetId="3">#REF!</definedName>
    <definedName name="S15A" localSheetId="9">#REF!</definedName>
    <definedName name="S15A">#REF!</definedName>
    <definedName name="S15B" localSheetId="8">#REF!</definedName>
    <definedName name="S15B" localSheetId="3">#REF!</definedName>
    <definedName name="S15B" localSheetId="9">#REF!</definedName>
    <definedName name="S15B">#REF!</definedName>
    <definedName name="S15C" localSheetId="8">#REF!</definedName>
    <definedName name="S15C" localSheetId="3">#REF!</definedName>
    <definedName name="S15C" localSheetId="9">#REF!</definedName>
    <definedName name="S15C">#REF!</definedName>
    <definedName name="Scd12Ins" localSheetId="8">#REF!</definedName>
    <definedName name="Scd12Ins" localSheetId="3">#REF!</definedName>
    <definedName name="Scd12Ins" localSheetId="9">#REF!</definedName>
    <definedName name="Scd12Ins">#REF!</definedName>
    <definedName name="Scd2Org" localSheetId="8">#REF!</definedName>
    <definedName name="Scd2Org" localSheetId="3">#REF!</definedName>
    <definedName name="Scd2Org" localSheetId="9">#REF!</definedName>
    <definedName name="Scd2Org">#REF!</definedName>
    <definedName name="Scd3Org" localSheetId="8">#REF!</definedName>
    <definedName name="Scd3Org" localSheetId="3">#REF!</definedName>
    <definedName name="Scd3Org" localSheetId="9">#REF!</definedName>
    <definedName name="Scd3Org">#REF!</definedName>
    <definedName name="Scd3TBL" localSheetId="8">#REF!</definedName>
    <definedName name="Scd3TBL" localSheetId="3">#REF!</definedName>
    <definedName name="Scd3TBL" localSheetId="9">#REF!</definedName>
    <definedName name="Scd3TBL">#REF!</definedName>
    <definedName name="Scd4Ins" localSheetId="8">#REF!</definedName>
    <definedName name="Scd4Ins" localSheetId="3">#REF!</definedName>
    <definedName name="Scd4Ins" localSheetId="9">#REF!</definedName>
    <definedName name="Scd4Ins">#REF!</definedName>
    <definedName name="Scd4Org" localSheetId="8">#REF!</definedName>
    <definedName name="Scd4Org" localSheetId="3">#REF!</definedName>
    <definedName name="Scd4Org" localSheetId="9">#REF!</definedName>
    <definedName name="Scd4Org">#REF!</definedName>
    <definedName name="Scd6Org" localSheetId="8">#REF!</definedName>
    <definedName name="Scd6Org" localSheetId="3">#REF!</definedName>
    <definedName name="Scd6Org" localSheetId="9">#REF!</definedName>
    <definedName name="Scd6Org">#REF!</definedName>
    <definedName name="Scd7Org" localSheetId="8">#REF!</definedName>
    <definedName name="Scd7Org" localSheetId="3">#REF!</definedName>
    <definedName name="Scd7Org" localSheetId="9">#REF!</definedName>
    <definedName name="Scd7Org">#REF!</definedName>
    <definedName name="Scd8Org" localSheetId="8">#REF!</definedName>
    <definedName name="Scd8Org" localSheetId="3">#REF!</definedName>
    <definedName name="Scd8Org" localSheetId="9">#REF!</definedName>
    <definedName name="Scd8Org">#REF!</definedName>
    <definedName name="Scd9Ins" localSheetId="8">#REF!</definedName>
    <definedName name="Scd9Ins" localSheetId="3">#REF!</definedName>
    <definedName name="Scd9Ins" localSheetId="9">#REF!</definedName>
    <definedName name="Scd9Ins">#REF!</definedName>
    <definedName name="Scd9Prog" localSheetId="8">#REF!</definedName>
    <definedName name="Scd9Prog" localSheetId="3">#REF!</definedName>
    <definedName name="Scd9Prog" localSheetId="9">#REF!</definedName>
    <definedName name="Scd9Prog">#REF!</definedName>
    <definedName name="ScdIns" localSheetId="8">#REF!</definedName>
    <definedName name="ScdIns" localSheetId="3">#REF!</definedName>
    <definedName name="ScdIns" localSheetId="9">#REF!</definedName>
    <definedName name="ScdIns">#REF!</definedName>
    <definedName name="ScdOrg" localSheetId="8">#REF!</definedName>
    <definedName name="ScdOrg" localSheetId="3">#REF!</definedName>
    <definedName name="ScdOrg" localSheetId="9">#REF!</definedName>
    <definedName name="ScdOrg">#REF!</definedName>
    <definedName name="SchedA" localSheetId="8">#REF!</definedName>
    <definedName name="SchedA" localSheetId="3">#REF!</definedName>
    <definedName name="SchedA" localSheetId="9">#REF!</definedName>
    <definedName name="SchedA">#REF!</definedName>
    <definedName name="SE" localSheetId="8">#REF!</definedName>
    <definedName name="SE" localSheetId="3">#REF!</definedName>
    <definedName name="SE" localSheetId="9">#REF!</definedName>
    <definedName name="SE">#REF!</definedName>
    <definedName name="SF" localSheetId="8">#REF!</definedName>
    <definedName name="SF" localSheetId="3">#REF!</definedName>
    <definedName name="SF" localSheetId="9">#REF!</definedName>
    <definedName name="SF">#REF!</definedName>
    <definedName name="SI" localSheetId="8">#REF!</definedName>
    <definedName name="SI" localSheetId="3">#REF!</definedName>
    <definedName name="SI" localSheetId="9">#REF!</definedName>
    <definedName name="SI">#REF!</definedName>
    <definedName name="SPFTE" localSheetId="8">#REF!</definedName>
    <definedName name="SPFTE" localSheetId="3">#REF!</definedName>
    <definedName name="SPFTE" localSheetId="9">#REF!</definedName>
    <definedName name="SPFTE">#REF!</definedName>
    <definedName name="SPSCH" localSheetId="8">#REF!</definedName>
    <definedName name="SPSCH" localSheetId="3">#REF!</definedName>
    <definedName name="SPSCH" localSheetId="9">#REF!</definedName>
    <definedName name="SPSCH">#REF!</definedName>
    <definedName name="SPTFTE" localSheetId="8">#REF!</definedName>
    <definedName name="SPTFTE" localSheetId="3">#REF!</definedName>
    <definedName name="SPTFTE" localSheetId="9">#REF!</definedName>
    <definedName name="SPTFTE">#REF!</definedName>
    <definedName name="SPTSCH" localSheetId="8">#REF!</definedName>
    <definedName name="SPTSCH" localSheetId="3">#REF!</definedName>
    <definedName name="SPTSCH" localSheetId="9">#REF!</definedName>
    <definedName name="SPTSCH">#REF!</definedName>
    <definedName name="Stud1995" localSheetId="8">#REF!</definedName>
    <definedName name="Stud1995" localSheetId="3">#REF!</definedName>
    <definedName name="Stud1995" localSheetId="9">#REF!</definedName>
    <definedName name="Stud1995">#REF!</definedName>
    <definedName name="Stud1996" localSheetId="8">#REF!</definedName>
    <definedName name="Stud1996" localSheetId="3">#REF!</definedName>
    <definedName name="Stud1996" localSheetId="9">#REF!</definedName>
    <definedName name="Stud1996">#REF!</definedName>
    <definedName name="Stud1997" localSheetId="8">#REF!</definedName>
    <definedName name="Stud1997" localSheetId="3">#REF!</definedName>
    <definedName name="Stud1997" localSheetId="9">#REF!</definedName>
    <definedName name="Stud1997">#REF!</definedName>
    <definedName name="Tben" localSheetId="8">#REF!</definedName>
    <definedName name="Tben" localSheetId="3">#REF!</definedName>
    <definedName name="Tben" localSheetId="9">#REF!</definedName>
    <definedName name="Tben">#REF!</definedName>
    <definedName name="TEIRPS" localSheetId="8">'[1]Schedule J'!#REF!</definedName>
    <definedName name="TEIRPS" localSheetId="3">'[1]Schedule J'!#REF!</definedName>
    <definedName name="TEIRPS" localSheetId="9">'[1]Schedule J'!#REF!</definedName>
    <definedName name="TEIRPS">'[1]Schedule J'!#REF!</definedName>
    <definedName name="TERESACT" localSheetId="8">#REF!</definedName>
    <definedName name="TERESACT" localSheetId="3">#REF!</definedName>
    <definedName name="TERESACT" localSheetId="9">#REF!</definedName>
    <definedName name="TERESACT">#REF!</definedName>
    <definedName name="TFUELUTIL" localSheetId="8">#REF!</definedName>
    <definedName name="TFUELUTIL" localSheetId="3">#REF!</definedName>
    <definedName name="TFUELUTIL" localSheetId="9">#REF!</definedName>
    <definedName name="TFUELUTIL">#REF!</definedName>
    <definedName name="TitleText" localSheetId="8">#REF!</definedName>
    <definedName name="TitleText" localSheetId="3">#REF!</definedName>
    <definedName name="TitleText" localSheetId="9">#REF!</definedName>
    <definedName name="TitleText">#REF!</definedName>
    <definedName name="total" localSheetId="8">#REF!</definedName>
    <definedName name="total" localSheetId="3">#REF!</definedName>
    <definedName name="total" localSheetId="9">#REF!</definedName>
    <definedName name="total">#REF!</definedName>
    <definedName name="TotExp" localSheetId="8">#REF!</definedName>
    <definedName name="TotExp" localSheetId="3">#REF!</definedName>
    <definedName name="TotExp" localSheetId="9">#REF!</definedName>
    <definedName name="TotExp">#REF!</definedName>
    <definedName name="TOTFUELS" localSheetId="8">#REF!</definedName>
    <definedName name="TOTFUELS" localSheetId="3">#REF!</definedName>
    <definedName name="TOTFUELS" localSheetId="9">#REF!</definedName>
    <definedName name="TOTFUELS">#REF!</definedName>
    <definedName name="TotImp" localSheetId="8">'[2]Schedule 1'!#REF!</definedName>
    <definedName name="TotImp" localSheetId="3">'[2]Schedule 1'!#REF!</definedName>
    <definedName name="TotImp" localSheetId="9">'[2]Schedule 1'!#REF!</definedName>
    <definedName name="TotImp">'[2]Schedule 1'!#REF!</definedName>
    <definedName name="TOTUTIL" localSheetId="8">#REF!</definedName>
    <definedName name="TOTUTIL" localSheetId="3">#REF!</definedName>
    <definedName name="TOTUTIL" localSheetId="9">#REF!</definedName>
    <definedName name="TOTUTIL">#REF!</definedName>
    <definedName name="TRENTSTAT" localSheetId="8">#REF!</definedName>
    <definedName name="TRENTSTAT" localSheetId="3">#REF!</definedName>
    <definedName name="TRENTSTAT" localSheetId="9">#REF!</definedName>
    <definedName name="TRENTSTAT">#REF!</definedName>
    <definedName name="TRRESACT" localSheetId="8">#REF!</definedName>
    <definedName name="TRRESACT" localSheetId="3">#REF!</definedName>
    <definedName name="TRRESACT" localSheetId="9">#REF!</definedName>
    <definedName name="TRRESACT">#REF!</definedName>
    <definedName name="TSal" localSheetId="8">#REF!</definedName>
    <definedName name="TSal" localSheetId="3">#REF!</definedName>
    <definedName name="TSal" localSheetId="9">#REF!</definedName>
    <definedName name="TS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71" l="1"/>
  <c r="D5" i="71"/>
  <c r="E5" i="71"/>
  <c r="F5" i="71"/>
  <c r="G5" i="71"/>
  <c r="H5" i="71"/>
  <c r="I5" i="71"/>
  <c r="J5" i="71"/>
  <c r="K5" i="71"/>
  <c r="C6" i="71"/>
  <c r="D6" i="71"/>
  <c r="E6" i="71"/>
  <c r="F6" i="71"/>
  <c r="G6" i="71"/>
  <c r="H6" i="71"/>
  <c r="I6" i="71"/>
  <c r="J6" i="71"/>
  <c r="K6" i="71"/>
  <c r="C7" i="71"/>
  <c r="D7" i="71"/>
  <c r="E7" i="71"/>
  <c r="F7" i="71"/>
  <c r="G7" i="71"/>
  <c r="H7" i="71"/>
  <c r="I7" i="71"/>
  <c r="J7" i="71"/>
  <c r="K7" i="71"/>
  <c r="C9" i="71"/>
  <c r="D9" i="71"/>
  <c r="E9" i="71"/>
  <c r="F9" i="71"/>
  <c r="G9" i="71"/>
  <c r="H9" i="71"/>
  <c r="I9" i="71"/>
  <c r="J9" i="71"/>
  <c r="K9" i="71"/>
  <c r="C10" i="71"/>
  <c r="D10" i="71"/>
  <c r="E10" i="71"/>
  <c r="F10" i="71"/>
  <c r="G10" i="71"/>
  <c r="H10" i="71"/>
  <c r="I10" i="71"/>
  <c r="J10" i="71"/>
  <c r="K10" i="71"/>
  <c r="D11" i="71"/>
  <c r="E11" i="71"/>
  <c r="F11" i="71"/>
  <c r="G11" i="71"/>
  <c r="H11" i="71"/>
  <c r="I11" i="71"/>
  <c r="J11" i="71"/>
  <c r="K11" i="71"/>
  <c r="C12" i="71"/>
  <c r="D12" i="71"/>
  <c r="E12" i="71"/>
  <c r="F12" i="71"/>
  <c r="G12" i="71"/>
  <c r="H12" i="71"/>
  <c r="I12" i="71"/>
  <c r="J12" i="71"/>
  <c r="K12" i="71"/>
  <c r="C13" i="71"/>
  <c r="D13" i="71"/>
  <c r="E13" i="71"/>
  <c r="F13" i="71"/>
  <c r="G13" i="71"/>
  <c r="H13" i="71"/>
  <c r="I13" i="71"/>
  <c r="J13" i="71"/>
  <c r="K13" i="71"/>
  <c r="C14" i="71"/>
  <c r="D14" i="71"/>
  <c r="E14" i="71"/>
  <c r="F14" i="71"/>
  <c r="G14" i="71"/>
  <c r="H14" i="71"/>
  <c r="I14" i="71"/>
  <c r="J14" i="71"/>
  <c r="K14" i="71"/>
  <c r="H33" i="47" l="1"/>
  <c r="H34" i="47"/>
  <c r="H35" i="47"/>
  <c r="H36" i="47"/>
  <c r="H37" i="47"/>
  <c r="H38" i="47"/>
  <c r="H39" i="47"/>
  <c r="H40" i="47"/>
  <c r="H41" i="47"/>
  <c r="H42" i="47"/>
  <c r="H43" i="47"/>
  <c r="A29" i="47" l="1"/>
  <c r="A28" i="47"/>
  <c r="A27" i="47"/>
  <c r="A26" i="47"/>
  <c r="A25" i="47"/>
  <c r="A24" i="47"/>
  <c r="A23" i="47"/>
  <c r="A22" i="47"/>
  <c r="A21" i="47"/>
  <c r="A20" i="47"/>
  <c r="A19" i="47"/>
  <c r="A26" i="53"/>
  <c r="A25" i="53"/>
  <c r="A24" i="53"/>
  <c r="A23" i="53"/>
  <c r="A22" i="53"/>
  <c r="A21" i="53"/>
  <c r="A20" i="53"/>
  <c r="A19" i="53"/>
  <c r="A18" i="53"/>
  <c r="A17" i="53"/>
  <c r="K37" i="53"/>
  <c r="J37" i="53"/>
  <c r="I37" i="53"/>
  <c r="H37" i="53"/>
  <c r="G37" i="53"/>
  <c r="F37" i="53"/>
  <c r="E37" i="53"/>
  <c r="D37" i="53"/>
  <c r="C37" i="53"/>
  <c r="K36" i="53"/>
  <c r="J36" i="53"/>
  <c r="I36" i="53"/>
  <c r="H36" i="53"/>
  <c r="G36" i="53"/>
  <c r="F36" i="53"/>
  <c r="E36" i="53"/>
  <c r="D36" i="53"/>
  <c r="C36" i="53"/>
  <c r="K35" i="53"/>
  <c r="J35" i="53"/>
  <c r="I35" i="53"/>
  <c r="H35" i="53"/>
  <c r="G35" i="53"/>
  <c r="F35" i="53"/>
  <c r="E35" i="53"/>
  <c r="D35" i="53"/>
  <c r="C35" i="53"/>
  <c r="K34" i="53"/>
  <c r="J34" i="53"/>
  <c r="I34" i="53"/>
  <c r="H34" i="53"/>
  <c r="G34" i="53"/>
  <c r="F34" i="53"/>
  <c r="E34" i="53"/>
  <c r="D34" i="53"/>
  <c r="C34" i="53"/>
  <c r="K33" i="53"/>
  <c r="J33" i="53"/>
  <c r="I33" i="53"/>
  <c r="H33" i="53"/>
  <c r="G33" i="53"/>
  <c r="F33" i="53"/>
  <c r="E33" i="53"/>
  <c r="D33" i="53"/>
  <c r="C33" i="53"/>
  <c r="K32" i="53"/>
  <c r="J32" i="53"/>
  <c r="I32" i="53"/>
  <c r="H32" i="53"/>
  <c r="G32" i="53"/>
  <c r="F32" i="53"/>
  <c r="E32" i="53"/>
  <c r="D32" i="53"/>
  <c r="C32" i="53"/>
  <c r="K31" i="53"/>
  <c r="J31" i="53"/>
  <c r="I31" i="53"/>
  <c r="H31" i="53"/>
  <c r="G31" i="53"/>
  <c r="F31" i="53"/>
  <c r="E31" i="53"/>
  <c r="D31" i="53"/>
  <c r="C31" i="53"/>
  <c r="K30" i="53"/>
  <c r="J30" i="53"/>
  <c r="I30" i="53"/>
  <c r="H30" i="53"/>
  <c r="G30" i="53"/>
  <c r="F30" i="53"/>
  <c r="E30" i="53"/>
  <c r="D30" i="53"/>
  <c r="C30" i="53"/>
  <c r="K29" i="53"/>
  <c r="J29" i="53"/>
  <c r="I29" i="53"/>
  <c r="H29" i="53"/>
  <c r="G29" i="53"/>
  <c r="F29" i="53"/>
  <c r="E29" i="53"/>
  <c r="D29" i="53"/>
  <c r="C29" i="53"/>
  <c r="C33" i="47"/>
  <c r="O43" i="47"/>
  <c r="N43" i="47"/>
  <c r="M43" i="47"/>
  <c r="L43" i="47"/>
  <c r="K43" i="47"/>
  <c r="J43" i="47"/>
  <c r="I43" i="47"/>
  <c r="G43" i="47"/>
  <c r="F43" i="47"/>
  <c r="E43" i="47"/>
  <c r="D43" i="47"/>
  <c r="C43" i="47"/>
  <c r="O42" i="47"/>
  <c r="N42" i="47"/>
  <c r="M42" i="47"/>
  <c r="L42" i="47"/>
  <c r="K42" i="47"/>
  <c r="J42" i="47"/>
  <c r="I42" i="47"/>
  <c r="G42" i="47"/>
  <c r="F42" i="47"/>
  <c r="E42" i="47"/>
  <c r="D42" i="47"/>
  <c r="C42" i="47"/>
  <c r="O41" i="47"/>
  <c r="N41" i="47"/>
  <c r="M41" i="47"/>
  <c r="L41" i="47"/>
  <c r="K41" i="47"/>
  <c r="J41" i="47"/>
  <c r="I41" i="47"/>
  <c r="G41" i="47"/>
  <c r="F41" i="47"/>
  <c r="E41" i="47"/>
  <c r="D41" i="47"/>
  <c r="C41" i="47"/>
  <c r="O40" i="47"/>
  <c r="N40" i="47"/>
  <c r="M40" i="47"/>
  <c r="L40" i="47"/>
  <c r="K40" i="47"/>
  <c r="J40" i="47"/>
  <c r="I40" i="47"/>
  <c r="G40" i="47"/>
  <c r="F40" i="47"/>
  <c r="E40" i="47"/>
  <c r="D40" i="47"/>
  <c r="C40" i="47"/>
  <c r="O39" i="47"/>
  <c r="N39" i="47"/>
  <c r="M39" i="47"/>
  <c r="L39" i="47"/>
  <c r="K39" i="47"/>
  <c r="J39" i="47"/>
  <c r="I39" i="47"/>
  <c r="G39" i="47"/>
  <c r="F39" i="47"/>
  <c r="E39" i="47"/>
  <c r="D39" i="47"/>
  <c r="C39" i="47"/>
  <c r="O38" i="47"/>
  <c r="N38" i="47"/>
  <c r="M38" i="47"/>
  <c r="L38" i="47"/>
  <c r="K38" i="47"/>
  <c r="J38" i="47"/>
  <c r="I38" i="47"/>
  <c r="G38" i="47"/>
  <c r="F38" i="47"/>
  <c r="E38" i="47"/>
  <c r="D38" i="47"/>
  <c r="C38" i="47"/>
  <c r="O37" i="47"/>
  <c r="N37" i="47"/>
  <c r="M37" i="47"/>
  <c r="L37" i="47"/>
  <c r="K37" i="47"/>
  <c r="J37" i="47"/>
  <c r="I37" i="47"/>
  <c r="G37" i="47"/>
  <c r="F37" i="47"/>
  <c r="E37" i="47"/>
  <c r="D37" i="47"/>
  <c r="C37" i="47"/>
  <c r="O36" i="47"/>
  <c r="N36" i="47"/>
  <c r="M36" i="47"/>
  <c r="L36" i="47"/>
  <c r="K36" i="47"/>
  <c r="J36" i="47"/>
  <c r="I36" i="47"/>
  <c r="G36" i="47"/>
  <c r="F36" i="47"/>
  <c r="E36" i="47"/>
  <c r="D36" i="47"/>
  <c r="C36" i="47"/>
  <c r="O35" i="47"/>
  <c r="N35" i="47"/>
  <c r="M35" i="47"/>
  <c r="L35" i="47"/>
  <c r="K35" i="47"/>
  <c r="J35" i="47"/>
  <c r="I35" i="47"/>
  <c r="G35" i="47"/>
  <c r="F35" i="47"/>
  <c r="E35" i="47"/>
  <c r="D35" i="47"/>
  <c r="C35" i="47"/>
  <c r="O34" i="47"/>
  <c r="N34" i="47"/>
  <c r="M34" i="47"/>
  <c r="L34" i="47"/>
  <c r="K34" i="47"/>
  <c r="J34" i="47"/>
  <c r="I34" i="47"/>
  <c r="G34" i="47"/>
  <c r="F34" i="47"/>
  <c r="E34" i="47"/>
  <c r="D34" i="47"/>
  <c r="C34" i="47"/>
  <c r="O33" i="47"/>
  <c r="N33" i="47"/>
  <c r="M33" i="47"/>
  <c r="L33" i="47"/>
  <c r="K33" i="47"/>
  <c r="J33" i="47"/>
  <c r="I33" i="47"/>
  <c r="G33" i="47"/>
  <c r="F33" i="47"/>
  <c r="E33" i="47"/>
  <c r="D33" i="47"/>
  <c r="B86" i="70"/>
  <c r="B85" i="70"/>
  <c r="B84" i="70"/>
  <c r="B83" i="70"/>
  <c r="B82" i="70"/>
  <c r="B81" i="70"/>
  <c r="B80" i="70"/>
  <c r="B79" i="70"/>
  <c r="B78" i="70"/>
  <c r="B77" i="70"/>
  <c r="B76" i="70"/>
  <c r="B71" i="70"/>
  <c r="B70" i="70"/>
  <c r="B69" i="70"/>
  <c r="B68" i="70"/>
  <c r="B67" i="70"/>
  <c r="B66" i="70"/>
  <c r="B65" i="70"/>
  <c r="B64" i="70"/>
  <c r="B63" i="70"/>
  <c r="B62" i="70"/>
  <c r="B61" i="70"/>
  <c r="D36" i="61" l="1"/>
  <c r="D30" i="61"/>
  <c r="D14" i="61"/>
  <c r="K38" i="53"/>
  <c r="J38" i="53"/>
  <c r="I38" i="53"/>
  <c r="H38" i="53"/>
  <c r="G38" i="53"/>
  <c r="F38" i="53"/>
  <c r="E38" i="53"/>
  <c r="D38" i="53"/>
  <c r="C38" i="53"/>
  <c r="L37" i="53"/>
  <c r="L36" i="53"/>
  <c r="L35" i="53"/>
  <c r="L34" i="53"/>
  <c r="L33" i="53"/>
  <c r="L32" i="53"/>
  <c r="L31" i="53"/>
  <c r="L30" i="53"/>
  <c r="L29" i="53"/>
  <c r="O44" i="47"/>
  <c r="N44" i="47"/>
  <c r="M44" i="47"/>
  <c r="L44" i="47"/>
  <c r="K44" i="47"/>
  <c r="J44" i="47"/>
  <c r="I44" i="47"/>
  <c r="H44" i="47"/>
  <c r="G44" i="47"/>
  <c r="F44" i="47"/>
  <c r="E44" i="47"/>
  <c r="D44" i="47"/>
  <c r="C44" i="47"/>
  <c r="P43" i="47"/>
  <c r="P42" i="47"/>
  <c r="P41" i="47"/>
  <c r="P40" i="47"/>
  <c r="P38" i="47"/>
  <c r="P37" i="47"/>
  <c r="P36" i="47"/>
  <c r="P39" i="47"/>
  <c r="P35" i="47"/>
  <c r="P34" i="47"/>
  <c r="P33" i="47"/>
  <c r="P44" i="47" l="1"/>
  <c r="L38" i="53"/>
  <c r="D38" i="61"/>
  <c r="E8" i="61" s="1"/>
  <c r="F17" i="42" l="1"/>
  <c r="F31" i="42" s="1"/>
  <c r="F45" i="42" s="1"/>
  <c r="L29" i="71" l="1"/>
  <c r="L30" i="71"/>
  <c r="L31" i="71"/>
  <c r="L32" i="71"/>
  <c r="L33" i="71"/>
  <c r="L34" i="71"/>
  <c r="L35" i="71"/>
  <c r="L36" i="71"/>
  <c r="L37" i="71"/>
  <c r="E26" i="53" l="1"/>
  <c r="E49" i="53" s="1"/>
  <c r="K26" i="53"/>
  <c r="K49" i="53" s="1"/>
  <c r="F24" i="53"/>
  <c r="F47" i="53" s="1"/>
  <c r="E24" i="53"/>
  <c r="E47" i="53" s="1"/>
  <c r="G17" i="53"/>
  <c r="G41" i="53" s="1"/>
  <c r="H21" i="53"/>
  <c r="I18" i="53"/>
  <c r="I42" i="53" s="1"/>
  <c r="I22" i="53"/>
  <c r="I45" i="53" s="1"/>
  <c r="C23" i="53"/>
  <c r="J19" i="53"/>
  <c r="J43" i="53" s="1"/>
  <c r="J23" i="53"/>
  <c r="J46" i="53" s="1"/>
  <c r="C23" i="71"/>
  <c r="C22" i="53"/>
  <c r="J26" i="53"/>
  <c r="J49" i="53" s="1"/>
  <c r="I26" i="53"/>
  <c r="I49" i="53" s="1"/>
  <c r="H26" i="53"/>
  <c r="H49" i="53" s="1"/>
  <c r="G26" i="53"/>
  <c r="G49" i="53" s="1"/>
  <c r="D26" i="53"/>
  <c r="D49" i="53" s="1"/>
  <c r="F26" i="53"/>
  <c r="F49" i="53" s="1"/>
  <c r="K22" i="53" l="1"/>
  <c r="K45" i="53" s="1"/>
  <c r="F22" i="53"/>
  <c r="F45" i="53" s="1"/>
  <c r="K17" i="53"/>
  <c r="K41" i="53" s="1"/>
  <c r="K18" i="53"/>
  <c r="K42" i="53" s="1"/>
  <c r="I23" i="53"/>
  <c r="I46" i="53" s="1"/>
  <c r="J21" i="53"/>
  <c r="H24" i="53"/>
  <c r="H47" i="53" s="1"/>
  <c r="K21" i="53"/>
  <c r="I19" i="53"/>
  <c r="I43" i="53" s="1"/>
  <c r="K20" i="53"/>
  <c r="H17" i="53"/>
  <c r="H41" i="53" s="1"/>
  <c r="I17" i="53"/>
  <c r="I41" i="53" s="1"/>
  <c r="J24" i="53"/>
  <c r="J47" i="53" s="1"/>
  <c r="G22" i="53"/>
  <c r="G45" i="53" s="1"/>
  <c r="I21" i="53"/>
  <c r="G24" i="53"/>
  <c r="G47" i="53" s="1"/>
  <c r="G20" i="53"/>
  <c r="I24" i="53"/>
  <c r="I47" i="53" s="1"/>
  <c r="G18" i="53"/>
  <c r="G42" i="53" s="1"/>
  <c r="J22" i="53"/>
  <c r="J45" i="53" s="1"/>
  <c r="J20" i="53"/>
  <c r="F23" i="53"/>
  <c r="F46" i="53" s="1"/>
  <c r="I20" i="53"/>
  <c r="H22" i="53"/>
  <c r="H45" i="53" s="1"/>
  <c r="K24" i="53"/>
  <c r="K47" i="53" s="1"/>
  <c r="G23" i="53"/>
  <c r="G46" i="53" s="1"/>
  <c r="H23" i="53"/>
  <c r="H46" i="53" s="1"/>
  <c r="H18" i="53"/>
  <c r="H42" i="53" s="1"/>
  <c r="K23" i="53"/>
  <c r="K46" i="53" s="1"/>
  <c r="E22" i="53"/>
  <c r="E45" i="53" s="1"/>
  <c r="E23" i="53"/>
  <c r="E46" i="53" s="1"/>
  <c r="G19" i="53"/>
  <c r="G43" i="53" s="1"/>
  <c r="H19" i="53"/>
  <c r="H43" i="53" s="1"/>
  <c r="G21" i="53"/>
  <c r="K19" i="53"/>
  <c r="K43" i="53" s="1"/>
  <c r="C17" i="53"/>
  <c r="C45" i="53"/>
  <c r="M14" i="53"/>
  <c r="L14" i="53"/>
  <c r="C26" i="53"/>
  <c r="C24" i="53"/>
  <c r="C46" i="53"/>
  <c r="M15" i="70"/>
  <c r="L16" i="70"/>
  <c r="J16" i="70"/>
  <c r="I16" i="70"/>
  <c r="H16" i="70"/>
  <c r="G16" i="70"/>
  <c r="F16" i="70"/>
  <c r="E16" i="70"/>
  <c r="D16" i="70"/>
  <c r="C16" i="70"/>
  <c r="C29" i="70" s="1"/>
  <c r="K44" i="53" l="1"/>
  <c r="C15" i="70"/>
  <c r="I44" i="53"/>
  <c r="E15" i="70"/>
  <c r="F15" i="70"/>
  <c r="H15" i="70"/>
  <c r="L28" i="47"/>
  <c r="L56" i="47" s="1"/>
  <c r="L15" i="70"/>
  <c r="G15" i="70"/>
  <c r="I15" i="70"/>
  <c r="K16" i="70"/>
  <c r="J15" i="70"/>
  <c r="O15" i="70"/>
  <c r="M16" i="70"/>
  <c r="C29" i="47"/>
  <c r="F28" i="47"/>
  <c r="F56" i="47" s="1"/>
  <c r="H28" i="47"/>
  <c r="H56" i="47" s="1"/>
  <c r="N16" i="70"/>
  <c r="G44" i="53"/>
  <c r="J44" i="53"/>
  <c r="J18" i="53"/>
  <c r="J42" i="53" s="1"/>
  <c r="J17" i="53"/>
  <c r="J41" i="53" s="1"/>
  <c r="C19" i="53"/>
  <c r="H20" i="53"/>
  <c r="H44" i="53" s="1"/>
  <c r="O16" i="70"/>
  <c r="N28" i="47"/>
  <c r="N56" i="47" s="1"/>
  <c r="N15" i="70"/>
  <c r="K15" i="70"/>
  <c r="J28" i="47"/>
  <c r="J56" i="47" s="1"/>
  <c r="F29" i="47"/>
  <c r="F57" i="47" s="1"/>
  <c r="D15" i="70"/>
  <c r="D29" i="47"/>
  <c r="D57" i="47" s="1"/>
  <c r="D28" i="47"/>
  <c r="D56" i="47" s="1"/>
  <c r="H29" i="47"/>
  <c r="H57" i="47" s="1"/>
  <c r="J29" i="47"/>
  <c r="J57" i="47" s="1"/>
  <c r="L29" i="47"/>
  <c r="L57" i="47" s="1"/>
  <c r="N29" i="47"/>
  <c r="N57" i="47" s="1"/>
  <c r="E28" i="47"/>
  <c r="E56" i="47" s="1"/>
  <c r="G28" i="47"/>
  <c r="G56" i="47" s="1"/>
  <c r="I28" i="47"/>
  <c r="I56" i="47" s="1"/>
  <c r="K28" i="47"/>
  <c r="K56" i="47" s="1"/>
  <c r="M28" i="47"/>
  <c r="M56" i="47" s="1"/>
  <c r="O28" i="47"/>
  <c r="O56" i="47" s="1"/>
  <c r="E29" i="47"/>
  <c r="E57" i="47" s="1"/>
  <c r="G29" i="47"/>
  <c r="G57" i="47" s="1"/>
  <c r="I29" i="47"/>
  <c r="I57" i="47" s="1"/>
  <c r="K29" i="47"/>
  <c r="K57" i="47" s="1"/>
  <c r="M29" i="47"/>
  <c r="M57" i="47" s="1"/>
  <c r="O29" i="47"/>
  <c r="O57" i="47" s="1"/>
  <c r="C18" i="53"/>
  <c r="C41" i="53"/>
  <c r="L26" i="53"/>
  <c r="M26" i="53"/>
  <c r="C49" i="53"/>
  <c r="C21" i="53"/>
  <c r="C47" i="53"/>
  <c r="C20" i="53"/>
  <c r="C43" i="53" l="1"/>
  <c r="C28" i="47"/>
  <c r="P15" i="47"/>
  <c r="Q15" i="47"/>
  <c r="Q16" i="47"/>
  <c r="P16" i="47"/>
  <c r="P29" i="47"/>
  <c r="C57" i="47"/>
  <c r="C44" i="53"/>
  <c r="C42" i="53"/>
  <c r="M49" i="53"/>
  <c r="L49" i="53"/>
  <c r="P57" i="47" l="1"/>
  <c r="C56" i="47"/>
  <c r="P28" i="47"/>
  <c r="P56" i="47" l="1"/>
  <c r="P34" i="70" l="1"/>
  <c r="P35" i="70"/>
  <c r="P39" i="70"/>
  <c r="P36" i="70"/>
  <c r="P37" i="70"/>
  <c r="P38" i="70"/>
  <c r="P40" i="70"/>
  <c r="P41" i="70"/>
  <c r="P42" i="70"/>
  <c r="P43" i="70"/>
  <c r="O28" i="70" l="1"/>
  <c r="O29" i="70"/>
  <c r="N28" i="70"/>
  <c r="N29" i="70"/>
  <c r="M28" i="70"/>
  <c r="M29" i="70"/>
  <c r="L28" i="70"/>
  <c r="L29" i="70"/>
  <c r="K28" i="70"/>
  <c r="K29" i="70"/>
  <c r="J28" i="70"/>
  <c r="J29" i="70"/>
  <c r="I28" i="70"/>
  <c r="I29" i="70"/>
  <c r="H28" i="70"/>
  <c r="H29" i="70"/>
  <c r="G28" i="70"/>
  <c r="G29" i="70"/>
  <c r="F28" i="70"/>
  <c r="F29" i="70"/>
  <c r="E28" i="70"/>
  <c r="E29" i="70"/>
  <c r="D28" i="70"/>
  <c r="D29" i="70"/>
  <c r="C28" i="70"/>
  <c r="J38" i="71"/>
  <c r="K38" i="71"/>
  <c r="I38" i="71"/>
  <c r="H38" i="71"/>
  <c r="G38" i="71"/>
  <c r="F38" i="71"/>
  <c r="E38" i="71"/>
  <c r="D38" i="71"/>
  <c r="C38" i="71"/>
  <c r="L38" i="71" l="1"/>
  <c r="F26" i="71"/>
  <c r="J26" i="71"/>
  <c r="H26" i="71"/>
  <c r="E26" i="71"/>
  <c r="I26" i="71"/>
  <c r="C26" i="71"/>
  <c r="G26" i="71"/>
  <c r="K26" i="71"/>
  <c r="D26" i="71"/>
  <c r="L26" i="71" l="1"/>
  <c r="L14" i="71"/>
  <c r="C22" i="71" l="1"/>
  <c r="C24" i="71"/>
  <c r="C25" i="71" l="1"/>
  <c r="C19" i="71"/>
  <c r="C21" i="71"/>
  <c r="C17" i="71"/>
  <c r="C25" i="53" l="1"/>
  <c r="C48" i="53" s="1"/>
  <c r="C20" i="71"/>
  <c r="C18" i="71"/>
  <c r="C50" i="53" l="1"/>
  <c r="C60" i="53" l="1"/>
  <c r="C8" i="61"/>
  <c r="C62" i="53"/>
  <c r="C58" i="53"/>
  <c r="C57" i="53"/>
  <c r="C55" i="53"/>
  <c r="C53" i="53"/>
  <c r="C61" i="53"/>
  <c r="C59" i="53"/>
  <c r="C54" i="53"/>
  <c r="C56" i="53"/>
  <c r="E17" i="42" l="1"/>
  <c r="E31" i="42" s="1"/>
  <c r="E45" i="42" s="1"/>
  <c r="C57" i="70" l="1"/>
  <c r="C86" i="70" s="1"/>
  <c r="E21" i="43"/>
  <c r="E39" i="43" s="1"/>
  <c r="E57" i="43" s="1"/>
  <c r="E75" i="43" s="1"/>
  <c r="E93" i="43" s="1"/>
  <c r="E111" i="43" s="1"/>
  <c r="E129" i="43" s="1"/>
  <c r="E147" i="43" s="1"/>
  <c r="U16" i="72" l="1"/>
  <c r="U15" i="72"/>
  <c r="D21" i="43" l="1"/>
  <c r="D39" i="43" s="1"/>
  <c r="D57" i="43" s="1"/>
  <c r="D75" i="43" s="1"/>
  <c r="D93" i="43" s="1"/>
  <c r="D111" i="43" s="1"/>
  <c r="D129" i="43" s="1"/>
  <c r="D147" i="43" s="1"/>
  <c r="C17" i="42"/>
  <c r="C31" i="42" s="1"/>
  <c r="C45" i="42" s="1"/>
  <c r="L11" i="53" l="1"/>
  <c r="L10" i="53"/>
  <c r="D24" i="53"/>
  <c r="E24" i="71"/>
  <c r="E23" i="71"/>
  <c r="E22" i="71"/>
  <c r="D23" i="71"/>
  <c r="D22" i="71"/>
  <c r="D24" i="71"/>
  <c r="E34" i="61"/>
  <c r="E13" i="61"/>
  <c r="E11" i="61"/>
  <c r="E9" i="61"/>
  <c r="E10" i="61"/>
  <c r="E26" i="61"/>
  <c r="E17" i="61"/>
  <c r="E18" i="61"/>
  <c r="E22" i="61"/>
  <c r="E23" i="61"/>
  <c r="E19" i="61"/>
  <c r="E28" i="61"/>
  <c r="E27" i="61"/>
  <c r="E29" i="61"/>
  <c r="E25" i="61"/>
  <c r="E21" i="61"/>
  <c r="E12" i="61"/>
  <c r="E33" i="61"/>
  <c r="E35" i="61"/>
  <c r="E20" i="61"/>
  <c r="E24" i="61"/>
  <c r="M11" i="53" l="1"/>
  <c r="D23" i="53"/>
  <c r="L23" i="53" s="1"/>
  <c r="M10" i="53"/>
  <c r="D22" i="53"/>
  <c r="M22" i="53" s="1"/>
  <c r="E14" i="61"/>
  <c r="M12" i="53"/>
  <c r="D25" i="53"/>
  <c r="L12" i="53"/>
  <c r="D47" i="53"/>
  <c r="L24" i="53"/>
  <c r="M24" i="53"/>
  <c r="F24" i="71"/>
  <c r="G22" i="71"/>
  <c r="G23" i="71"/>
  <c r="F22" i="71"/>
  <c r="F23" i="71"/>
  <c r="G24" i="71"/>
  <c r="E25" i="71"/>
  <c r="D25" i="71"/>
  <c r="G20" i="71"/>
  <c r="G21" i="71"/>
  <c r="E30" i="61"/>
  <c r="E36" i="61"/>
  <c r="M23" i="53" l="1"/>
  <c r="D46" i="53"/>
  <c r="M46" i="53" s="1"/>
  <c r="E38" i="61"/>
  <c r="D45" i="53"/>
  <c r="L45" i="53" s="1"/>
  <c r="L22" i="53"/>
  <c r="E25" i="53"/>
  <c r="E48" i="53" s="1"/>
  <c r="F25" i="71"/>
  <c r="F25" i="53"/>
  <c r="F48" i="53" s="1"/>
  <c r="M47" i="53"/>
  <c r="L47" i="53"/>
  <c r="D48" i="53"/>
  <c r="I18" i="71"/>
  <c r="H18" i="71"/>
  <c r="H17" i="71"/>
  <c r="I19" i="71"/>
  <c r="H19" i="71"/>
  <c r="I17" i="71"/>
  <c r="H24" i="71"/>
  <c r="H23" i="71"/>
  <c r="H22" i="71"/>
  <c r="I22" i="71"/>
  <c r="I24" i="71"/>
  <c r="I23" i="71"/>
  <c r="H20" i="71"/>
  <c r="I20" i="71"/>
  <c r="H21" i="71"/>
  <c r="I21" i="71"/>
  <c r="G17" i="71"/>
  <c r="G19" i="71"/>
  <c r="G18" i="71"/>
  <c r="L46" i="53" l="1"/>
  <c r="M45" i="53"/>
  <c r="G25" i="53"/>
  <c r="G48" i="53" s="1"/>
  <c r="G50" i="53" s="1"/>
  <c r="G25" i="71"/>
  <c r="J19" i="71"/>
  <c r="K17" i="71"/>
  <c r="J18" i="71"/>
  <c r="J17" i="71"/>
  <c r="K18" i="71"/>
  <c r="K19" i="71"/>
  <c r="K24" i="71"/>
  <c r="K23" i="71"/>
  <c r="K22" i="71"/>
  <c r="J24" i="71"/>
  <c r="J22" i="71"/>
  <c r="J23" i="71"/>
  <c r="J20" i="71"/>
  <c r="K20" i="71"/>
  <c r="K21" i="71"/>
  <c r="J21" i="71"/>
  <c r="I25" i="53" l="1"/>
  <c r="I48" i="53" s="1"/>
  <c r="I50" i="53" s="1"/>
  <c r="I60" i="53" s="1"/>
  <c r="H25" i="53"/>
  <c r="G62" i="53"/>
  <c r="G53" i="53"/>
  <c r="G58" i="53"/>
  <c r="G61" i="53"/>
  <c r="G54" i="53"/>
  <c r="G57" i="53"/>
  <c r="G55" i="53"/>
  <c r="G59" i="53"/>
  <c r="G56" i="53"/>
  <c r="G60" i="53"/>
  <c r="I25" i="71"/>
  <c r="H25" i="71"/>
  <c r="L24" i="71"/>
  <c r="L22" i="71"/>
  <c r="L23" i="71"/>
  <c r="L11" i="71"/>
  <c r="L10" i="71"/>
  <c r="L12" i="71"/>
  <c r="M11" i="71"/>
  <c r="M10" i="71"/>
  <c r="M12" i="71"/>
  <c r="C56" i="70"/>
  <c r="C85" i="70" s="1"/>
  <c r="U17" i="72"/>
  <c r="T17" i="72"/>
  <c r="S17" i="72"/>
  <c r="R17" i="72"/>
  <c r="Q17" i="72"/>
  <c r="P17" i="72"/>
  <c r="O44" i="70"/>
  <c r="N44" i="70"/>
  <c r="M44" i="70"/>
  <c r="L44" i="70"/>
  <c r="K44" i="70"/>
  <c r="J44" i="70"/>
  <c r="I44" i="70"/>
  <c r="H44" i="70"/>
  <c r="G44" i="70"/>
  <c r="F44" i="70"/>
  <c r="E44" i="70"/>
  <c r="D44" i="70"/>
  <c r="C44" i="70"/>
  <c r="P33" i="70"/>
  <c r="K25" i="53" l="1"/>
  <c r="K48" i="53" s="1"/>
  <c r="K50" i="53" s="1"/>
  <c r="K60" i="53" s="1"/>
  <c r="J25" i="53"/>
  <c r="J48" i="53" s="1"/>
  <c r="J50" i="53" s="1"/>
  <c r="P44" i="70"/>
  <c r="I58" i="53"/>
  <c r="I62" i="53"/>
  <c r="I54" i="53"/>
  <c r="I57" i="53"/>
  <c r="I61" i="53"/>
  <c r="I55" i="53"/>
  <c r="I53" i="53"/>
  <c r="I59" i="53"/>
  <c r="I56" i="53"/>
  <c r="H48" i="53"/>
  <c r="K25" i="71"/>
  <c r="J25" i="71"/>
  <c r="L25" i="53" l="1"/>
  <c r="M13" i="53"/>
  <c r="L13" i="53"/>
  <c r="M25" i="53"/>
  <c r="K62" i="53"/>
  <c r="K61" i="53"/>
  <c r="K58" i="53"/>
  <c r="K55" i="53"/>
  <c r="K53" i="53"/>
  <c r="K59" i="53"/>
  <c r="K54" i="53"/>
  <c r="K57" i="53"/>
  <c r="K56" i="53"/>
  <c r="H50" i="53"/>
  <c r="H60" i="53" s="1"/>
  <c r="M48" i="53"/>
  <c r="L48" i="53"/>
  <c r="J62" i="53"/>
  <c r="J57" i="53"/>
  <c r="J55" i="53"/>
  <c r="J58" i="53"/>
  <c r="J61" i="53"/>
  <c r="J59" i="53"/>
  <c r="J56" i="53"/>
  <c r="J54" i="53"/>
  <c r="J53" i="53"/>
  <c r="J60" i="53"/>
  <c r="L25" i="71"/>
  <c r="L13" i="71"/>
  <c r="C42" i="71"/>
  <c r="G42" i="71"/>
  <c r="J42" i="71"/>
  <c r="I42" i="71"/>
  <c r="H42" i="71"/>
  <c r="E45" i="71"/>
  <c r="C45" i="71"/>
  <c r="F45" i="71"/>
  <c r="D45" i="71"/>
  <c r="G45" i="71"/>
  <c r="J45" i="71"/>
  <c r="I45" i="71"/>
  <c r="H45" i="71"/>
  <c r="C47" i="71"/>
  <c r="E47" i="71"/>
  <c r="G47" i="71"/>
  <c r="F47" i="71"/>
  <c r="D47" i="71"/>
  <c r="I47" i="71"/>
  <c r="J47" i="71"/>
  <c r="H47" i="71"/>
  <c r="J41" i="71"/>
  <c r="H41" i="71"/>
  <c r="G41" i="71"/>
  <c r="I41" i="71"/>
  <c r="K41" i="71"/>
  <c r="C43" i="71"/>
  <c r="I43" i="71"/>
  <c r="H43" i="71"/>
  <c r="J43" i="71"/>
  <c r="G43" i="71"/>
  <c r="E46" i="71"/>
  <c r="C46" i="71"/>
  <c r="G46" i="71"/>
  <c r="F46" i="71"/>
  <c r="J46" i="71"/>
  <c r="D46" i="71"/>
  <c r="I46" i="71"/>
  <c r="H46" i="71"/>
  <c r="H59" i="53" l="1"/>
  <c r="H62" i="53"/>
  <c r="H53" i="53"/>
  <c r="H57" i="53"/>
  <c r="H56" i="53"/>
  <c r="H61" i="53"/>
  <c r="H54" i="53"/>
  <c r="H58" i="53"/>
  <c r="H55" i="53"/>
  <c r="H73" i="71"/>
  <c r="J71" i="71"/>
  <c r="J68" i="71"/>
  <c r="F72" i="71"/>
  <c r="G67" i="71"/>
  <c r="I73" i="71"/>
  <c r="I71" i="71"/>
  <c r="F73" i="71"/>
  <c r="J69" i="71"/>
  <c r="E72" i="71"/>
  <c r="E73" i="71"/>
  <c r="G71" i="71"/>
  <c r="I68" i="71"/>
  <c r="H68" i="71"/>
  <c r="C72" i="71"/>
  <c r="G73" i="71"/>
  <c r="F71" i="71"/>
  <c r="G68" i="71"/>
  <c r="I69" i="71"/>
  <c r="J72" i="71"/>
  <c r="K67" i="71"/>
  <c r="D73" i="71"/>
  <c r="E71" i="71"/>
  <c r="G72" i="71"/>
  <c r="H67" i="71"/>
  <c r="H69" i="71"/>
  <c r="H72" i="71"/>
  <c r="J67" i="71"/>
  <c r="C73" i="71"/>
  <c r="D71" i="71"/>
  <c r="D72" i="71"/>
  <c r="H71" i="71"/>
  <c r="G69" i="71"/>
  <c r="I72" i="71"/>
  <c r="I67" i="71"/>
  <c r="J73" i="71"/>
  <c r="C68" i="71"/>
  <c r="C69" i="71"/>
  <c r="C71" i="71"/>
  <c r="C41" i="71"/>
  <c r="C67" i="71" s="1"/>
  <c r="C12" i="61" l="1"/>
  <c r="C33" i="61" l="1"/>
  <c r="C34" i="61"/>
  <c r="C35" i="61"/>
  <c r="C13" i="61"/>
  <c r="K47" i="71" l="1"/>
  <c r="K73" i="71" s="1"/>
  <c r="J56" i="70" l="1"/>
  <c r="J85" i="70" s="1"/>
  <c r="N56" i="70"/>
  <c r="N85" i="70" s="1"/>
  <c r="G56" i="70"/>
  <c r="G85" i="70" s="1"/>
  <c r="F56" i="70"/>
  <c r="F85" i="70" s="1"/>
  <c r="L56" i="70"/>
  <c r="L85" i="70" s="1"/>
  <c r="M56" i="70"/>
  <c r="M85" i="70" s="1"/>
  <c r="M24" i="71"/>
  <c r="K43" i="71"/>
  <c r="K69" i="71" s="1"/>
  <c r="K45" i="71"/>
  <c r="K71" i="71" s="1"/>
  <c r="M45" i="71" l="1"/>
  <c r="L45" i="71"/>
  <c r="L71" i="71" s="1"/>
  <c r="M22" i="71"/>
  <c r="K42" i="71"/>
  <c r="K68" i="71" s="1"/>
  <c r="K46" i="71" l="1"/>
  <c r="K72" i="71" s="1"/>
  <c r="L46" i="71" l="1"/>
  <c r="L72" i="71" s="1"/>
  <c r="M46" i="71"/>
  <c r="M23" i="71"/>
  <c r="L47" i="71"/>
  <c r="L73" i="71" s="1"/>
  <c r="M47" i="71" l="1"/>
  <c r="K56" i="70" l="1"/>
  <c r="K85" i="70" s="1"/>
  <c r="O56" i="70" l="1"/>
  <c r="O85" i="70" s="1"/>
  <c r="I56" i="70" l="1"/>
  <c r="I85" i="70" s="1"/>
  <c r="H56" i="70" l="1"/>
  <c r="H85" i="70" s="1"/>
  <c r="E56" i="70" l="1"/>
  <c r="E85" i="70" s="1"/>
  <c r="D56" i="70"/>
  <c r="D85" i="70" s="1"/>
  <c r="P15" i="70"/>
  <c r="Q15" i="70"/>
  <c r="P28" i="70" l="1"/>
  <c r="P56" i="70" l="1"/>
  <c r="P85" i="70" s="1"/>
  <c r="C49" i="71" l="1"/>
  <c r="C75" i="71" s="1"/>
  <c r="G49" i="71"/>
  <c r="G75" i="71" s="1"/>
  <c r="F49" i="71"/>
  <c r="F75" i="71" s="1"/>
  <c r="D49" i="71"/>
  <c r="D75" i="71" s="1"/>
  <c r="I49" i="71"/>
  <c r="I75" i="71" s="1"/>
  <c r="J49" i="71"/>
  <c r="J75" i="71" s="1"/>
  <c r="E49" i="71" l="1"/>
  <c r="E75" i="71" s="1"/>
  <c r="H49" i="71"/>
  <c r="H75" i="71" s="1"/>
  <c r="K49" i="71"/>
  <c r="K75" i="71" s="1"/>
  <c r="M14" i="71"/>
  <c r="M26" i="71" l="1"/>
  <c r="E48" i="71" l="1"/>
  <c r="E74" i="71" s="1"/>
  <c r="D48" i="71"/>
  <c r="D74" i="71" s="1"/>
  <c r="J48" i="71"/>
  <c r="J74" i="71" s="1"/>
  <c r="I48" i="71"/>
  <c r="I74" i="71" s="1"/>
  <c r="G48" i="71"/>
  <c r="G74" i="71" s="1"/>
  <c r="H48" i="71"/>
  <c r="H74" i="71" s="1"/>
  <c r="C48" i="71"/>
  <c r="C74" i="71" s="1"/>
  <c r="F48" i="71"/>
  <c r="F74" i="71" s="1"/>
  <c r="M13" i="71" l="1"/>
  <c r="K48" i="71"/>
  <c r="K74" i="71" s="1"/>
  <c r="M48" i="71" l="1"/>
  <c r="L48" i="71"/>
  <c r="L74" i="71" s="1"/>
  <c r="L49" i="71"/>
  <c r="L75" i="71" s="1"/>
  <c r="M25" i="71"/>
  <c r="M49" i="71" l="1"/>
  <c r="H57" i="70" l="1"/>
  <c r="H86" i="70" s="1"/>
  <c r="N57" i="70"/>
  <c r="N86" i="70" s="1"/>
  <c r="D57" i="70"/>
  <c r="D86" i="70" s="1"/>
  <c r="L57" i="70"/>
  <c r="L86" i="70" s="1"/>
  <c r="M57" i="70"/>
  <c r="M86" i="70" s="1"/>
  <c r="E57" i="70"/>
  <c r="E86" i="70" s="1"/>
  <c r="O57" i="70"/>
  <c r="O86" i="70" s="1"/>
  <c r="G57" i="70"/>
  <c r="G86" i="70" s="1"/>
  <c r="F57" i="70"/>
  <c r="F86" i="70" s="1"/>
  <c r="I57" i="70"/>
  <c r="I86" i="70" s="1"/>
  <c r="K57" i="70"/>
  <c r="K86" i="70" s="1"/>
  <c r="J57" i="70"/>
  <c r="J86" i="70" s="1"/>
  <c r="Q16" i="70" l="1"/>
  <c r="P16" i="70"/>
  <c r="P29" i="70" l="1"/>
  <c r="P57" i="70" l="1"/>
  <c r="P86" i="70" s="1"/>
  <c r="H44" i="71" l="1"/>
  <c r="H70" i="71" s="1"/>
  <c r="C44" i="71"/>
  <c r="C70" i="71" s="1"/>
  <c r="I44" i="71"/>
  <c r="I70" i="71" s="1"/>
  <c r="G44" i="71"/>
  <c r="G70" i="71" s="1"/>
  <c r="J44" i="71"/>
  <c r="J70" i="71" s="1"/>
  <c r="K44" i="71" l="1"/>
  <c r="K70" i="71" s="1"/>
  <c r="I50" i="71" l="1"/>
  <c r="I76" i="71" s="1"/>
  <c r="H50" i="71"/>
  <c r="H76" i="71" s="1"/>
  <c r="G50" i="71"/>
  <c r="G76" i="71" s="1"/>
  <c r="J50" i="71"/>
  <c r="J76" i="71" s="1"/>
  <c r="C50" i="71"/>
  <c r="C76" i="71" s="1"/>
  <c r="C53" i="71" l="1"/>
  <c r="G62" i="71"/>
  <c r="G57" i="71"/>
  <c r="G58" i="71"/>
  <c r="G59" i="71"/>
  <c r="G55" i="71"/>
  <c r="G54" i="71"/>
  <c r="G53" i="71"/>
  <c r="G61" i="71"/>
  <c r="G60" i="71"/>
  <c r="G56" i="71"/>
  <c r="D13" i="72"/>
  <c r="H62" i="71"/>
  <c r="H53" i="71"/>
  <c r="H55" i="71"/>
  <c r="H54" i="71"/>
  <c r="H57" i="71"/>
  <c r="H59" i="71"/>
  <c r="H58" i="71"/>
  <c r="H61" i="71"/>
  <c r="H60" i="71"/>
  <c r="H56" i="71"/>
  <c r="C62" i="71"/>
  <c r="C55" i="71"/>
  <c r="C57" i="71"/>
  <c r="C54" i="71"/>
  <c r="C58" i="71"/>
  <c r="C59" i="71"/>
  <c r="C61" i="71"/>
  <c r="C60" i="71"/>
  <c r="C56" i="71"/>
  <c r="I62" i="71"/>
  <c r="I58" i="71"/>
  <c r="I59" i="71"/>
  <c r="I55" i="71"/>
  <c r="I54" i="71"/>
  <c r="I57" i="71"/>
  <c r="I53" i="71"/>
  <c r="I61" i="71"/>
  <c r="I60" i="71"/>
  <c r="I56" i="71"/>
  <c r="D34" i="72"/>
  <c r="J62" i="71"/>
  <c r="J54" i="71"/>
  <c r="J59" i="71"/>
  <c r="J55" i="71"/>
  <c r="J58" i="71"/>
  <c r="J57" i="71"/>
  <c r="J53" i="71"/>
  <c r="J61" i="71"/>
  <c r="J60" i="71"/>
  <c r="J56" i="71"/>
  <c r="D33" i="72"/>
  <c r="D12" i="72"/>
  <c r="K50" i="71"/>
  <c r="K76" i="71" s="1"/>
  <c r="D8" i="72"/>
  <c r="K62" i="71" l="1"/>
  <c r="K53" i="71"/>
  <c r="K59" i="71"/>
  <c r="K57" i="71"/>
  <c r="K55" i="71"/>
  <c r="K54" i="71"/>
  <c r="K58" i="71"/>
  <c r="K61" i="71"/>
  <c r="K60" i="71"/>
  <c r="K56" i="71"/>
  <c r="D35" i="72"/>
  <c r="C36" i="61"/>
  <c r="D36" i="72" l="1"/>
  <c r="C31" i="67" l="1"/>
  <c r="C15" i="67" l="1"/>
  <c r="C37" i="67"/>
  <c r="C39" i="67" l="1"/>
  <c r="M10" i="67" l="1"/>
  <c r="D9" i="67"/>
  <c r="D18" i="67"/>
  <c r="D30" i="67"/>
  <c r="D21" i="67"/>
  <c r="D27" i="67"/>
  <c r="D20" i="67"/>
  <c r="D28" i="67"/>
  <c r="D23" i="67"/>
  <c r="D24" i="67"/>
  <c r="D25" i="67"/>
  <c r="D29" i="67"/>
  <c r="D22" i="67"/>
  <c r="D19" i="67"/>
  <c r="D26" i="67"/>
  <c r="D13" i="67"/>
  <c r="D36" i="67"/>
  <c r="D35" i="67"/>
  <c r="D34" i="67"/>
  <c r="D14" i="67"/>
  <c r="D10" i="67"/>
  <c r="D12" i="67"/>
  <c r="D11" i="67"/>
  <c r="D15" i="67" l="1"/>
  <c r="D37" i="67"/>
  <c r="D31" i="67"/>
  <c r="D39" i="67" l="1"/>
  <c r="F12" i="70" l="1"/>
  <c r="F25" i="70" s="1"/>
  <c r="F53" i="70" s="1"/>
  <c r="G13" i="70"/>
  <c r="G26" i="70" s="1"/>
  <c r="G54" i="70" s="1"/>
  <c r="I13" i="70"/>
  <c r="I26" i="70" s="1"/>
  <c r="I54" i="70" s="1"/>
  <c r="N7" i="70"/>
  <c r="N20" i="70" s="1"/>
  <c r="N48" i="70" s="1"/>
  <c r="G6" i="70"/>
  <c r="G19" i="70" s="1"/>
  <c r="G47" i="70" s="1"/>
  <c r="K8" i="70"/>
  <c r="K21" i="70" s="1"/>
  <c r="K49" i="70" s="1"/>
  <c r="O10" i="70"/>
  <c r="O23" i="70" s="1"/>
  <c r="O51" i="70" s="1"/>
  <c r="G10" i="70"/>
  <c r="G23" i="70" s="1"/>
  <c r="G51" i="70" s="1"/>
  <c r="H6" i="70"/>
  <c r="H19" i="70" s="1"/>
  <c r="H47" i="70" s="1"/>
  <c r="H11" i="70"/>
  <c r="H24" i="70" s="1"/>
  <c r="H52" i="70" s="1"/>
  <c r="O6" i="70"/>
  <c r="O19" i="70" s="1"/>
  <c r="O47" i="70" s="1"/>
  <c r="D10" i="70"/>
  <c r="D23" i="70" s="1"/>
  <c r="D51" i="70" s="1"/>
  <c r="D6" i="70"/>
  <c r="D19" i="70" s="1"/>
  <c r="D47" i="70" s="1"/>
  <c r="E12" i="70"/>
  <c r="E25" i="70" s="1"/>
  <c r="E53" i="70" s="1"/>
  <c r="F13" i="70"/>
  <c r="F26" i="70" s="1"/>
  <c r="F54" i="70" s="1"/>
  <c r="G7" i="70"/>
  <c r="G20" i="70" s="1"/>
  <c r="G48" i="70" s="1"/>
  <c r="K10" i="70"/>
  <c r="K23" i="70" s="1"/>
  <c r="K51" i="70" s="1"/>
  <c r="O8" i="70"/>
  <c r="O21" i="70" s="1"/>
  <c r="O49" i="70" s="1"/>
  <c r="F10" i="70"/>
  <c r="F23" i="70" s="1"/>
  <c r="F51" i="70" s="1"/>
  <c r="J7" i="70"/>
  <c r="J20" i="70" s="1"/>
  <c r="J48" i="70" s="1"/>
  <c r="E11" i="70"/>
  <c r="E24" i="70" s="1"/>
  <c r="E52" i="70" s="1"/>
  <c r="O11" i="70"/>
  <c r="O24" i="70" s="1"/>
  <c r="O52" i="70" s="1"/>
  <c r="M13" i="70"/>
  <c r="M26" i="70" s="1"/>
  <c r="M54" i="70" s="1"/>
  <c r="L10" i="70"/>
  <c r="L23" i="70" s="1"/>
  <c r="L51" i="70" s="1"/>
  <c r="L7" i="70"/>
  <c r="L20" i="70" s="1"/>
  <c r="L48" i="70" s="1"/>
  <c r="M10" i="70"/>
  <c r="M23" i="70" s="1"/>
  <c r="M51" i="70" s="1"/>
  <c r="N13" i="70"/>
  <c r="N26" i="70" s="1"/>
  <c r="N54" i="70" s="1"/>
  <c r="J10" i="70"/>
  <c r="J23" i="70" s="1"/>
  <c r="J51" i="70" s="1"/>
  <c r="K6" i="70"/>
  <c r="K19" i="70" s="1"/>
  <c r="K47" i="70" s="1"/>
  <c r="K11" i="70"/>
  <c r="K24" i="70" s="1"/>
  <c r="K52" i="70" s="1"/>
  <c r="M7" i="70"/>
  <c r="M20" i="70" s="1"/>
  <c r="M48" i="70" s="1"/>
  <c r="N11" i="70"/>
  <c r="N24" i="70" s="1"/>
  <c r="N52" i="70" s="1"/>
  <c r="N8" i="70"/>
  <c r="N21" i="70" s="1"/>
  <c r="N49" i="70" s="1"/>
  <c r="L13" i="70"/>
  <c r="L26" i="70" s="1"/>
  <c r="L54" i="70" s="1"/>
  <c r="D23" i="47"/>
  <c r="D51" i="47" s="1"/>
  <c r="D19" i="47"/>
  <c r="D47" i="47" s="1"/>
  <c r="D25" i="47"/>
  <c r="D53" i="47" s="1"/>
  <c r="E26" i="47"/>
  <c r="E54" i="47" s="1"/>
  <c r="E10" i="70"/>
  <c r="E23" i="70" s="1"/>
  <c r="E51" i="70" s="1"/>
  <c r="F11" i="70"/>
  <c r="F24" i="70" s="1"/>
  <c r="F52" i="70" s="1"/>
  <c r="F20" i="47"/>
  <c r="F48" i="47" s="1"/>
  <c r="G12" i="70"/>
  <c r="G25" i="70" s="1"/>
  <c r="G53" i="70" s="1"/>
  <c r="G21" i="47"/>
  <c r="G49" i="47" s="1"/>
  <c r="H13" i="70"/>
  <c r="H26" i="70" s="1"/>
  <c r="H54" i="70" s="1"/>
  <c r="H7" i="70"/>
  <c r="H20" i="70" s="1"/>
  <c r="H48" i="70" s="1"/>
  <c r="I23" i="47"/>
  <c r="I51" i="47" s="1"/>
  <c r="I8" i="70"/>
  <c r="I21" i="70" s="1"/>
  <c r="I49" i="70" s="1"/>
  <c r="J24" i="47"/>
  <c r="J52" i="47" s="1"/>
  <c r="K19" i="47"/>
  <c r="K47" i="47" s="1"/>
  <c r="K25" i="47"/>
  <c r="K53" i="47" s="1"/>
  <c r="L6" i="70"/>
  <c r="L19" i="70" s="1"/>
  <c r="L47" i="70" s="1"/>
  <c r="M12" i="70"/>
  <c r="M25" i="70" s="1"/>
  <c r="M53" i="70" s="1"/>
  <c r="M21" i="47"/>
  <c r="M49" i="47" s="1"/>
  <c r="N23" i="47"/>
  <c r="N51" i="47" s="1"/>
  <c r="N12" i="70"/>
  <c r="N25" i="70" s="1"/>
  <c r="N53" i="70" s="1"/>
  <c r="O19" i="47"/>
  <c r="O47" i="47" s="1"/>
  <c r="O25" i="47"/>
  <c r="O53" i="47" s="1"/>
  <c r="D7" i="70"/>
  <c r="D20" i="70" s="1"/>
  <c r="D48" i="70" s="1"/>
  <c r="E23" i="47"/>
  <c r="E51" i="47" s="1"/>
  <c r="E8" i="70"/>
  <c r="E21" i="70" s="1"/>
  <c r="E49" i="70" s="1"/>
  <c r="F24" i="47"/>
  <c r="F52" i="47" s="1"/>
  <c r="G19" i="47"/>
  <c r="G47" i="47" s="1"/>
  <c r="G25" i="47"/>
  <c r="G53" i="47" s="1"/>
  <c r="H26" i="47"/>
  <c r="H54" i="47" s="1"/>
  <c r="H10" i="70"/>
  <c r="H23" i="70" s="1"/>
  <c r="H51" i="70" s="1"/>
  <c r="H20" i="47"/>
  <c r="H48" i="47" s="1"/>
  <c r="I12" i="70"/>
  <c r="I25" i="70" s="1"/>
  <c r="I53" i="70" s="1"/>
  <c r="I21" i="47"/>
  <c r="I49" i="47" s="1"/>
  <c r="J13" i="70"/>
  <c r="J26" i="70" s="1"/>
  <c r="J54" i="70" s="1"/>
  <c r="K7" i="70"/>
  <c r="K20" i="70" s="1"/>
  <c r="K48" i="70" s="1"/>
  <c r="L21" i="47"/>
  <c r="L49" i="47" s="1"/>
  <c r="M19" i="47"/>
  <c r="M47" i="47" s="1"/>
  <c r="M25" i="47"/>
  <c r="M53" i="47" s="1"/>
  <c r="O7" i="70"/>
  <c r="O20" i="70" s="1"/>
  <c r="O48" i="70" s="1"/>
  <c r="D20" i="47"/>
  <c r="D48" i="47" s="1"/>
  <c r="E21" i="47"/>
  <c r="E49" i="47" s="1"/>
  <c r="H23" i="47"/>
  <c r="H51" i="47" s="1"/>
  <c r="I19" i="47"/>
  <c r="I47" i="47" s="1"/>
  <c r="I25" i="47"/>
  <c r="I53" i="47" s="1"/>
  <c r="I82" i="70" s="1"/>
  <c r="J26" i="47"/>
  <c r="J54" i="47" s="1"/>
  <c r="K20" i="47"/>
  <c r="K48" i="47" s="1"/>
  <c r="L20" i="47"/>
  <c r="L48" i="47" s="1"/>
  <c r="O20" i="47"/>
  <c r="O48" i="47" s="1"/>
  <c r="D24" i="47"/>
  <c r="D52" i="47" s="1"/>
  <c r="F26" i="47"/>
  <c r="F54" i="47" s="1"/>
  <c r="G11" i="70"/>
  <c r="G24" i="70" s="1"/>
  <c r="G52" i="70" s="1"/>
  <c r="G20" i="47"/>
  <c r="G48" i="47" s="1"/>
  <c r="H12" i="70"/>
  <c r="H25" i="70" s="1"/>
  <c r="H53" i="70" s="1"/>
  <c r="I7" i="70"/>
  <c r="I20" i="70" s="1"/>
  <c r="I48" i="70" s="1"/>
  <c r="J23" i="47"/>
  <c r="J51" i="47" s="1"/>
  <c r="J8" i="70"/>
  <c r="J21" i="70" s="1"/>
  <c r="J49" i="70" s="1"/>
  <c r="K24" i="47"/>
  <c r="K52" i="47" s="1"/>
  <c r="K81" i="70" s="1"/>
  <c r="L19" i="47"/>
  <c r="L47" i="47" s="1"/>
  <c r="M6" i="70"/>
  <c r="M19" i="70" s="1"/>
  <c r="M47" i="70" s="1"/>
  <c r="M11" i="70"/>
  <c r="M24" i="70" s="1"/>
  <c r="M52" i="70" s="1"/>
  <c r="M20" i="47"/>
  <c r="M48" i="47" s="1"/>
  <c r="N21" i="47"/>
  <c r="N49" i="47" s="1"/>
  <c r="O24" i="47"/>
  <c r="O52" i="47" s="1"/>
  <c r="L12" i="70"/>
  <c r="L25" i="70" s="1"/>
  <c r="L53" i="70" s="1"/>
  <c r="E25" i="47"/>
  <c r="E53" i="47" s="1"/>
  <c r="D13" i="70"/>
  <c r="D26" i="70" s="1"/>
  <c r="D54" i="70" s="1"/>
  <c r="E6" i="70"/>
  <c r="E19" i="70" s="1"/>
  <c r="E47" i="70" s="1"/>
  <c r="E7" i="70"/>
  <c r="E20" i="70" s="1"/>
  <c r="E48" i="70" s="1"/>
  <c r="F23" i="47"/>
  <c r="F51" i="47" s="1"/>
  <c r="F8" i="70"/>
  <c r="F21" i="70" s="1"/>
  <c r="F49" i="70" s="1"/>
  <c r="G24" i="47"/>
  <c r="G52" i="47" s="1"/>
  <c r="H19" i="47"/>
  <c r="H47" i="47" s="1"/>
  <c r="H25" i="47"/>
  <c r="H53" i="47" s="1"/>
  <c r="H8" i="70"/>
  <c r="H21" i="70" s="1"/>
  <c r="H49" i="70" s="1"/>
  <c r="I6" i="70"/>
  <c r="I19" i="70" s="1"/>
  <c r="I47" i="70" s="1"/>
  <c r="I11" i="70"/>
  <c r="I24" i="70" s="1"/>
  <c r="I52" i="70" s="1"/>
  <c r="I20" i="47"/>
  <c r="I48" i="47" s="1"/>
  <c r="I77" i="70" s="1"/>
  <c r="J12" i="70"/>
  <c r="J25" i="70" s="1"/>
  <c r="J53" i="70" s="1"/>
  <c r="J21" i="47"/>
  <c r="J49" i="47" s="1"/>
  <c r="K13" i="70"/>
  <c r="K26" i="70" s="1"/>
  <c r="K54" i="70" s="1"/>
  <c r="L25" i="47"/>
  <c r="L53" i="47" s="1"/>
  <c r="L82" i="70" s="1"/>
  <c r="L11" i="70"/>
  <c r="L24" i="70" s="1"/>
  <c r="L52" i="70" s="1"/>
  <c r="L8" i="70"/>
  <c r="L21" i="70" s="1"/>
  <c r="L49" i="70" s="1"/>
  <c r="M24" i="47"/>
  <c r="M52" i="47" s="1"/>
  <c r="N19" i="47"/>
  <c r="N47" i="47" s="1"/>
  <c r="N20" i="47"/>
  <c r="N48" i="47" s="1"/>
  <c r="N10" i="70"/>
  <c r="N23" i="70" s="1"/>
  <c r="N51" i="70" s="1"/>
  <c r="O13" i="70"/>
  <c r="O26" i="70" s="1"/>
  <c r="O54" i="70" s="1"/>
  <c r="D26" i="47"/>
  <c r="D54" i="47" s="1"/>
  <c r="E19" i="47"/>
  <c r="E47" i="47" s="1"/>
  <c r="E20" i="47"/>
  <c r="E48" i="47" s="1"/>
  <c r="F21" i="47"/>
  <c r="F49" i="47" s="1"/>
  <c r="H21" i="47"/>
  <c r="H49" i="47" s="1"/>
  <c r="I24" i="47"/>
  <c r="I52" i="47" s="1"/>
  <c r="J19" i="47"/>
  <c r="J47" i="47" s="1"/>
  <c r="J25" i="47"/>
  <c r="J53" i="47" s="1"/>
  <c r="K26" i="47"/>
  <c r="K54" i="47" s="1"/>
  <c r="L24" i="47"/>
  <c r="L52" i="47" s="1"/>
  <c r="N26" i="47"/>
  <c r="N54" i="47" s="1"/>
  <c r="N83" i="70" s="1"/>
  <c r="O26" i="47"/>
  <c r="O54" i="47" s="1"/>
  <c r="E24" i="47"/>
  <c r="E52" i="47" s="1"/>
  <c r="F19" i="47"/>
  <c r="F47" i="47" s="1"/>
  <c r="F25" i="47"/>
  <c r="F53" i="47" s="1"/>
  <c r="F82" i="70" s="1"/>
  <c r="G26" i="47"/>
  <c r="G54" i="47" s="1"/>
  <c r="G83" i="70" s="1"/>
  <c r="K23" i="47"/>
  <c r="K51" i="47" s="1"/>
  <c r="K80" i="70" s="1"/>
  <c r="L23" i="47"/>
  <c r="L51" i="47" s="1"/>
  <c r="M26" i="47"/>
  <c r="M54" i="47" s="1"/>
  <c r="N25" i="47"/>
  <c r="N53" i="47" s="1"/>
  <c r="O23" i="47"/>
  <c r="O51" i="47" s="1"/>
  <c r="D12" i="70"/>
  <c r="D25" i="70" s="1"/>
  <c r="D53" i="70" s="1"/>
  <c r="D21" i="47"/>
  <c r="D49" i="47" s="1"/>
  <c r="E13" i="70"/>
  <c r="E26" i="70" s="1"/>
  <c r="E54" i="70" s="1"/>
  <c r="F7" i="70"/>
  <c r="F20" i="70" s="1"/>
  <c r="F48" i="70" s="1"/>
  <c r="G23" i="47"/>
  <c r="G51" i="47" s="1"/>
  <c r="G8" i="70"/>
  <c r="G21" i="70" s="1"/>
  <c r="G49" i="70" s="1"/>
  <c r="H24" i="47"/>
  <c r="H52" i="47" s="1"/>
  <c r="I26" i="47"/>
  <c r="I54" i="47" s="1"/>
  <c r="I10" i="70"/>
  <c r="I23" i="70" s="1"/>
  <c r="I51" i="70" s="1"/>
  <c r="J6" i="70"/>
  <c r="J19" i="70" s="1"/>
  <c r="J47" i="70" s="1"/>
  <c r="J11" i="70"/>
  <c r="J24" i="70" s="1"/>
  <c r="J52" i="70" s="1"/>
  <c r="J20" i="47"/>
  <c r="J48" i="47" s="1"/>
  <c r="K12" i="70"/>
  <c r="K25" i="70" s="1"/>
  <c r="K53" i="70" s="1"/>
  <c r="K21" i="47"/>
  <c r="K49" i="47" s="1"/>
  <c r="K78" i="70" s="1"/>
  <c r="M23" i="47"/>
  <c r="M51" i="47" s="1"/>
  <c r="M8" i="70"/>
  <c r="M21" i="70" s="1"/>
  <c r="M49" i="70" s="1"/>
  <c r="N24" i="47"/>
  <c r="N52" i="47" s="1"/>
  <c r="N6" i="70"/>
  <c r="N19" i="70" s="1"/>
  <c r="N47" i="70" s="1"/>
  <c r="O12" i="70"/>
  <c r="O25" i="70" s="1"/>
  <c r="O53" i="70" s="1"/>
  <c r="O21" i="47"/>
  <c r="O49" i="47" s="1"/>
  <c r="L26" i="47"/>
  <c r="L54" i="47" s="1"/>
  <c r="N81" i="70" l="1"/>
  <c r="G77" i="70"/>
  <c r="G80" i="70"/>
  <c r="L80" i="70"/>
  <c r="K77" i="70"/>
  <c r="J82" i="70"/>
  <c r="J80" i="70"/>
  <c r="F80" i="70"/>
  <c r="O77" i="70"/>
  <c r="M82" i="70"/>
  <c r="E82" i="70"/>
  <c r="E77" i="70"/>
  <c r="F81" i="70"/>
  <c r="H81" i="70"/>
  <c r="I83" i="70"/>
  <c r="O83" i="70"/>
  <c r="K83" i="70"/>
  <c r="G81" i="70"/>
  <c r="O81" i="70"/>
  <c r="H83" i="70"/>
  <c r="M77" i="70"/>
  <c r="N77" i="70"/>
  <c r="L77" i="70"/>
  <c r="E78" i="70"/>
  <c r="H77" i="70"/>
  <c r="O76" i="70"/>
  <c r="O78" i="70"/>
  <c r="L76" i="70"/>
  <c r="H76" i="70"/>
  <c r="E80" i="70"/>
  <c r="M83" i="70"/>
  <c r="J78" i="70"/>
  <c r="E81" i="70"/>
  <c r="F83" i="70"/>
  <c r="G82" i="70"/>
  <c r="K76" i="70"/>
  <c r="O80" i="70"/>
  <c r="N82" i="70"/>
  <c r="M81" i="70"/>
  <c r="D76" i="70"/>
  <c r="L83" i="70"/>
  <c r="E76" i="70"/>
  <c r="D77" i="70"/>
  <c r="I81" i="70"/>
  <c r="H82" i="70"/>
  <c r="H78" i="70"/>
  <c r="L78" i="70"/>
  <c r="I78" i="70"/>
  <c r="O82" i="70"/>
  <c r="M78" i="70"/>
  <c r="J77" i="70"/>
  <c r="K82" i="70"/>
  <c r="F77" i="70"/>
  <c r="N78" i="70"/>
  <c r="N80" i="70"/>
  <c r="I80" i="70"/>
  <c r="D82" i="70"/>
  <c r="J76" i="70"/>
  <c r="N76" i="70"/>
  <c r="I76" i="70"/>
  <c r="L81" i="70"/>
  <c r="F78" i="70"/>
  <c r="D83" i="70"/>
  <c r="G78" i="70"/>
  <c r="D80" i="70"/>
  <c r="M80" i="70"/>
  <c r="M76" i="70"/>
  <c r="G76" i="70"/>
  <c r="E83" i="70"/>
  <c r="J83" i="70"/>
  <c r="H80" i="70"/>
  <c r="J81" i="70"/>
  <c r="O14" i="70"/>
  <c r="O27" i="70" s="1"/>
  <c r="O55" i="70" s="1"/>
  <c r="F6" i="70"/>
  <c r="F19" i="70" s="1"/>
  <c r="F47" i="70" s="1"/>
  <c r="F76" i="70" s="1"/>
  <c r="D11" i="70"/>
  <c r="D24" i="70" s="1"/>
  <c r="D52" i="70" s="1"/>
  <c r="D81" i="70" s="1"/>
  <c r="O9" i="70"/>
  <c r="O22" i="70" s="1"/>
  <c r="O50" i="70" s="1"/>
  <c r="E9" i="70"/>
  <c r="E22" i="70" s="1"/>
  <c r="E50" i="70" s="1"/>
  <c r="G9" i="70"/>
  <c r="G22" i="70" s="1"/>
  <c r="G50" i="70" s="1"/>
  <c r="D8" i="70"/>
  <c r="D21" i="70" s="1"/>
  <c r="D49" i="70" s="1"/>
  <c r="D78" i="70" s="1"/>
  <c r="G14" i="70"/>
  <c r="G27" i="70" s="1"/>
  <c r="G55" i="70" s="1"/>
  <c r="D9" i="70"/>
  <c r="D22" i="70" s="1"/>
  <c r="D50" i="70" s="1"/>
  <c r="E14" i="70"/>
  <c r="E27" i="70" s="1"/>
  <c r="E55" i="70" s="1"/>
  <c r="M27" i="47"/>
  <c r="M55" i="47" s="1"/>
  <c r="D22" i="47"/>
  <c r="D50" i="47" s="1"/>
  <c r="K14" i="70"/>
  <c r="K27" i="70" s="1"/>
  <c r="K55" i="70" s="1"/>
  <c r="N22" i="47"/>
  <c r="N50" i="47" s="1"/>
  <c r="H22" i="47"/>
  <c r="H50" i="47" s="1"/>
  <c r="J9" i="70"/>
  <c r="J22" i="70" s="1"/>
  <c r="J50" i="70" s="1"/>
  <c r="C10" i="70"/>
  <c r="D27" i="47"/>
  <c r="D55" i="47" s="1"/>
  <c r="N27" i="47"/>
  <c r="N55" i="47" s="1"/>
  <c r="H27" i="47"/>
  <c r="H55" i="47" s="1"/>
  <c r="J22" i="47"/>
  <c r="J50" i="47" s="1"/>
  <c r="H9" i="70"/>
  <c r="H22" i="70" s="1"/>
  <c r="H50" i="70" s="1"/>
  <c r="N9" i="70"/>
  <c r="N22" i="70" s="1"/>
  <c r="N50" i="70" s="1"/>
  <c r="J14" i="70"/>
  <c r="J27" i="70" s="1"/>
  <c r="J55" i="70" s="1"/>
  <c r="J27" i="47"/>
  <c r="J55" i="47" s="1"/>
  <c r="H14" i="70"/>
  <c r="H27" i="70" s="1"/>
  <c r="H55" i="70" s="1"/>
  <c r="F9" i="70"/>
  <c r="F22" i="70" s="1"/>
  <c r="F50" i="70" s="1"/>
  <c r="C6" i="70"/>
  <c r="N14" i="70"/>
  <c r="N27" i="70" s="1"/>
  <c r="N55" i="70" s="1"/>
  <c r="L22" i="47"/>
  <c r="L50" i="47" s="1"/>
  <c r="G22" i="47"/>
  <c r="G50" i="47" s="1"/>
  <c r="F14" i="70"/>
  <c r="F27" i="70" s="1"/>
  <c r="F55" i="70" s="1"/>
  <c r="C9" i="70"/>
  <c r="L27" i="47"/>
  <c r="L55" i="47" s="1"/>
  <c r="G27" i="47"/>
  <c r="G55" i="47" s="1"/>
  <c r="D14" i="70"/>
  <c r="D27" i="70" s="1"/>
  <c r="D55" i="70" s="1"/>
  <c r="L9" i="70"/>
  <c r="L22" i="70" s="1"/>
  <c r="L50" i="70" s="1"/>
  <c r="C13" i="70"/>
  <c r="E22" i="47"/>
  <c r="E50" i="47" s="1"/>
  <c r="I9" i="70"/>
  <c r="I22" i="70" s="1"/>
  <c r="I50" i="70" s="1"/>
  <c r="O22" i="47"/>
  <c r="O50" i="47" s="1"/>
  <c r="M9" i="70"/>
  <c r="M22" i="70" s="1"/>
  <c r="M50" i="70" s="1"/>
  <c r="K22" i="47"/>
  <c r="K50" i="47" s="1"/>
  <c r="C11" i="70"/>
  <c r="L14" i="70"/>
  <c r="L27" i="70" s="1"/>
  <c r="L55" i="70" s="1"/>
  <c r="C14" i="70"/>
  <c r="E27" i="47"/>
  <c r="E55" i="47" s="1"/>
  <c r="I22" i="47"/>
  <c r="I50" i="47" s="1"/>
  <c r="I14" i="70"/>
  <c r="I27" i="70" s="1"/>
  <c r="I55" i="70" s="1"/>
  <c r="O27" i="47"/>
  <c r="O55" i="47" s="1"/>
  <c r="M14" i="70"/>
  <c r="M27" i="70" s="1"/>
  <c r="M55" i="70" s="1"/>
  <c r="K27" i="47"/>
  <c r="K55" i="47" s="1"/>
  <c r="F22" i="47"/>
  <c r="F50" i="47" s="1"/>
  <c r="C12" i="70"/>
  <c r="C25" i="70" s="1"/>
  <c r="C53" i="70" s="1"/>
  <c r="I27" i="47"/>
  <c r="I55" i="47" s="1"/>
  <c r="M22" i="47"/>
  <c r="M50" i="47" s="1"/>
  <c r="C7" i="70"/>
  <c r="K9" i="70"/>
  <c r="K22" i="70" s="1"/>
  <c r="K50" i="70" s="1"/>
  <c r="C8" i="70"/>
  <c r="F27" i="47"/>
  <c r="F55" i="47" s="1"/>
  <c r="O84" i="70" l="1"/>
  <c r="M79" i="70"/>
  <c r="E84" i="70"/>
  <c r="O58" i="70"/>
  <c r="O65" i="70" s="1"/>
  <c r="G84" i="70"/>
  <c r="G58" i="70"/>
  <c r="G64" i="70" s="1"/>
  <c r="D79" i="70"/>
  <c r="E79" i="70"/>
  <c r="J79" i="70"/>
  <c r="F84" i="70"/>
  <c r="I84" i="70"/>
  <c r="G79" i="70"/>
  <c r="O79" i="70"/>
  <c r="H84" i="70"/>
  <c r="H79" i="70"/>
  <c r="M84" i="70"/>
  <c r="I79" i="70"/>
  <c r="D84" i="70"/>
  <c r="K84" i="70"/>
  <c r="K79" i="70"/>
  <c r="N84" i="70"/>
  <c r="N79" i="70"/>
  <c r="J84" i="70"/>
  <c r="F79" i="70"/>
  <c r="L79" i="70"/>
  <c r="L84" i="70"/>
  <c r="K58" i="47"/>
  <c r="K65" i="47" s="1"/>
  <c r="I58" i="47"/>
  <c r="D58" i="47"/>
  <c r="D63" i="47" s="1"/>
  <c r="L58" i="47"/>
  <c r="L66" i="47" s="1"/>
  <c r="E58" i="70"/>
  <c r="E63" i="70" s="1"/>
  <c r="D58" i="70"/>
  <c r="D67" i="70" s="1"/>
  <c r="F58" i="47"/>
  <c r="J58" i="70"/>
  <c r="D24" i="72" s="1"/>
  <c r="G58" i="47"/>
  <c r="O58" i="47"/>
  <c r="M58" i="70"/>
  <c r="L66" i="70" s="1"/>
  <c r="L58" i="70"/>
  <c r="C26" i="47"/>
  <c r="Q13" i="47"/>
  <c r="P13" i="47"/>
  <c r="P7" i="47"/>
  <c r="Q7" i="47"/>
  <c r="C20" i="47"/>
  <c r="N58" i="47"/>
  <c r="C21" i="70"/>
  <c r="Q8" i="70"/>
  <c r="P8" i="70"/>
  <c r="Q12" i="70"/>
  <c r="P12" i="70"/>
  <c r="C19" i="70"/>
  <c r="P6" i="70"/>
  <c r="Q6" i="70"/>
  <c r="C23" i="70"/>
  <c r="P10" i="70"/>
  <c r="Q10" i="70"/>
  <c r="I58" i="70"/>
  <c r="I65" i="70" s="1"/>
  <c r="C27" i="70"/>
  <c r="Q14" i="70"/>
  <c r="P14" i="70"/>
  <c r="C20" i="70"/>
  <c r="P7" i="70"/>
  <c r="Q7" i="70"/>
  <c r="C22" i="70"/>
  <c r="P9" i="70"/>
  <c r="Q9" i="70"/>
  <c r="H58" i="70"/>
  <c r="H69" i="70" s="1"/>
  <c r="C24" i="47"/>
  <c r="Q11" i="47"/>
  <c r="P11" i="47"/>
  <c r="C24" i="70"/>
  <c r="Q11" i="70"/>
  <c r="P11" i="70"/>
  <c r="Q8" i="47"/>
  <c r="P8" i="47"/>
  <c r="C21" i="47"/>
  <c r="P14" i="47"/>
  <c r="Q14" i="47"/>
  <c r="C27" i="47"/>
  <c r="C22" i="47"/>
  <c r="P9" i="47"/>
  <c r="Q9" i="47"/>
  <c r="C23" i="47"/>
  <c r="Q10" i="47"/>
  <c r="P10" i="47"/>
  <c r="K58" i="70"/>
  <c r="K65" i="70" s="1"/>
  <c r="C26" i="70"/>
  <c r="Q13" i="70"/>
  <c r="P13" i="70"/>
  <c r="C25" i="47"/>
  <c r="Q12" i="47"/>
  <c r="P12" i="47"/>
  <c r="M58" i="47"/>
  <c r="E58" i="47"/>
  <c r="N58" i="70"/>
  <c r="N69" i="70" s="1"/>
  <c r="F58" i="70"/>
  <c r="F69" i="70" s="1"/>
  <c r="J58" i="47"/>
  <c r="H58" i="47"/>
  <c r="O63" i="70" l="1"/>
  <c r="O69" i="70"/>
  <c r="G63" i="70"/>
  <c r="E62" i="70"/>
  <c r="K64" i="47"/>
  <c r="G69" i="70"/>
  <c r="D21" i="72"/>
  <c r="G61" i="70"/>
  <c r="G62" i="70"/>
  <c r="G68" i="70"/>
  <c r="G65" i="70"/>
  <c r="G66" i="70"/>
  <c r="G70" i="70"/>
  <c r="G71" i="70"/>
  <c r="O71" i="70"/>
  <c r="O68" i="70"/>
  <c r="D29" i="72"/>
  <c r="O70" i="70"/>
  <c r="O64" i="70"/>
  <c r="O66" i="70"/>
  <c r="O62" i="70"/>
  <c r="O61" i="70"/>
  <c r="O67" i="70"/>
  <c r="E64" i="70"/>
  <c r="G67" i="70"/>
  <c r="J87" i="70"/>
  <c r="K63" i="47"/>
  <c r="K68" i="47"/>
  <c r="K62" i="47"/>
  <c r="K69" i="47"/>
  <c r="K66" i="47"/>
  <c r="M87" i="70"/>
  <c r="C25" i="61"/>
  <c r="K67" i="47"/>
  <c r="K71" i="47"/>
  <c r="K70" i="47"/>
  <c r="G64" i="47"/>
  <c r="G87" i="70"/>
  <c r="G69" i="47"/>
  <c r="L63" i="47"/>
  <c r="L87" i="70"/>
  <c r="I66" i="47"/>
  <c r="I87" i="70"/>
  <c r="N65" i="47"/>
  <c r="N87" i="70"/>
  <c r="D66" i="47"/>
  <c r="D87" i="70"/>
  <c r="H65" i="47"/>
  <c r="H87" i="70"/>
  <c r="E65" i="47"/>
  <c r="E87" i="70"/>
  <c r="K61" i="47"/>
  <c r="K87" i="70"/>
  <c r="O66" i="47"/>
  <c r="O87" i="70"/>
  <c r="F70" i="47"/>
  <c r="F87" i="70"/>
  <c r="D70" i="47"/>
  <c r="D71" i="47"/>
  <c r="I65" i="47"/>
  <c r="L61" i="47"/>
  <c r="C26" i="61"/>
  <c r="L64" i="47"/>
  <c r="L71" i="47"/>
  <c r="L70" i="47"/>
  <c r="L65" i="47"/>
  <c r="L67" i="47"/>
  <c r="I70" i="47"/>
  <c r="L69" i="47"/>
  <c r="L68" i="47"/>
  <c r="I64" i="47"/>
  <c r="C18" i="61"/>
  <c r="C23" i="61"/>
  <c r="D65" i="47"/>
  <c r="I61" i="47"/>
  <c r="D69" i="47"/>
  <c r="I63" i="47"/>
  <c r="I71" i="47"/>
  <c r="I67" i="47"/>
  <c r="D64" i="47"/>
  <c r="I69" i="47"/>
  <c r="D61" i="47"/>
  <c r="I62" i="47"/>
  <c r="D68" i="47"/>
  <c r="L69" i="70"/>
  <c r="D67" i="47"/>
  <c r="I68" i="47"/>
  <c r="D62" i="47"/>
  <c r="E61" i="70"/>
  <c r="E66" i="70"/>
  <c r="E67" i="70"/>
  <c r="D66" i="70"/>
  <c r="E69" i="70"/>
  <c r="E68" i="70"/>
  <c r="D69" i="70"/>
  <c r="E71" i="70"/>
  <c r="D70" i="70"/>
  <c r="E70" i="70"/>
  <c r="D19" i="72"/>
  <c r="L62" i="47"/>
  <c r="E65" i="70"/>
  <c r="G65" i="47"/>
  <c r="G67" i="47"/>
  <c r="F61" i="47"/>
  <c r="G68" i="47"/>
  <c r="F63" i="47"/>
  <c r="C21" i="61"/>
  <c r="F67" i="47"/>
  <c r="F66" i="47"/>
  <c r="G61" i="47"/>
  <c r="G71" i="47"/>
  <c r="F68" i="47"/>
  <c r="G63" i="47"/>
  <c r="G70" i="47"/>
  <c r="C20" i="61"/>
  <c r="G62" i="47"/>
  <c r="F69" i="47"/>
  <c r="G66" i="47"/>
  <c r="F62" i="47"/>
  <c r="F71" i="47"/>
  <c r="F65" i="47"/>
  <c r="F64" i="47"/>
  <c r="D61" i="70"/>
  <c r="D64" i="70"/>
  <c r="D62" i="70"/>
  <c r="O61" i="47"/>
  <c r="D63" i="70"/>
  <c r="D71" i="70"/>
  <c r="M65" i="70"/>
  <c r="M69" i="70"/>
  <c r="O62" i="47"/>
  <c r="C29" i="61"/>
  <c r="D65" i="70"/>
  <c r="D18" i="72"/>
  <c r="L65" i="70"/>
  <c r="O65" i="47"/>
  <c r="O71" i="47"/>
  <c r="D68" i="70"/>
  <c r="O64" i="47"/>
  <c r="M64" i="70"/>
  <c r="L68" i="70"/>
  <c r="M66" i="70"/>
  <c r="L67" i="70"/>
  <c r="L61" i="70"/>
  <c r="O68" i="47"/>
  <c r="O70" i="47"/>
  <c r="L70" i="70"/>
  <c r="M70" i="70"/>
  <c r="O67" i="47"/>
  <c r="O69" i="47"/>
  <c r="O63" i="47"/>
  <c r="M61" i="70"/>
  <c r="M71" i="70"/>
  <c r="M69" i="47"/>
  <c r="J65" i="70"/>
  <c r="I69" i="70"/>
  <c r="D26" i="72"/>
  <c r="H65" i="70"/>
  <c r="N65" i="70"/>
  <c r="H69" i="47"/>
  <c r="L63" i="70"/>
  <c r="M68" i="70"/>
  <c r="L71" i="70"/>
  <c r="M63" i="70"/>
  <c r="L62" i="70"/>
  <c r="D27" i="72"/>
  <c r="K69" i="70"/>
  <c r="M67" i="70"/>
  <c r="M62" i="70"/>
  <c r="L64" i="70"/>
  <c r="J69" i="47"/>
  <c r="J71" i="47"/>
  <c r="J70" i="47"/>
  <c r="C24" i="61"/>
  <c r="J64" i="47"/>
  <c r="J61" i="47"/>
  <c r="J67" i="47"/>
  <c r="J62" i="47"/>
  <c r="J68" i="47"/>
  <c r="J63" i="47"/>
  <c r="J66" i="47"/>
  <c r="C50" i="70"/>
  <c r="P22" i="70"/>
  <c r="C55" i="70"/>
  <c r="P27" i="70"/>
  <c r="N70" i="47"/>
  <c r="N71" i="47"/>
  <c r="C28" i="61"/>
  <c r="N62" i="47"/>
  <c r="N67" i="47"/>
  <c r="N64" i="47"/>
  <c r="N63" i="47"/>
  <c r="N61" i="47"/>
  <c r="N68" i="47"/>
  <c r="N66" i="47"/>
  <c r="P26" i="47"/>
  <c r="C54" i="47"/>
  <c r="P22" i="47"/>
  <c r="C50" i="47"/>
  <c r="C52" i="70"/>
  <c r="P24" i="70"/>
  <c r="C48" i="70"/>
  <c r="P20" i="70"/>
  <c r="I64" i="70"/>
  <c r="I71" i="70"/>
  <c r="I70" i="70"/>
  <c r="D23" i="72"/>
  <c r="I68" i="70"/>
  <c r="I67" i="70"/>
  <c r="I66" i="70"/>
  <c r="I62" i="70"/>
  <c r="I63" i="70"/>
  <c r="I61" i="70"/>
  <c r="P20" i="47"/>
  <c r="C48" i="47"/>
  <c r="M65" i="47"/>
  <c r="C49" i="47"/>
  <c r="P21" i="47"/>
  <c r="C49" i="70"/>
  <c r="P21" i="70"/>
  <c r="H71" i="47"/>
  <c r="H70" i="47"/>
  <c r="C22" i="61"/>
  <c r="H61" i="47"/>
  <c r="H63" i="47"/>
  <c r="H68" i="47"/>
  <c r="H66" i="47"/>
  <c r="H67" i="47"/>
  <c r="H62" i="47"/>
  <c r="H64" i="47"/>
  <c r="J66" i="70"/>
  <c r="J71" i="70"/>
  <c r="J70" i="70"/>
  <c r="D25" i="72"/>
  <c r="K70" i="70"/>
  <c r="K71" i="70"/>
  <c r="K61" i="70"/>
  <c r="K66" i="70"/>
  <c r="K67" i="70"/>
  <c r="J62" i="70"/>
  <c r="K63" i="70"/>
  <c r="K68" i="70"/>
  <c r="K64" i="70"/>
  <c r="J64" i="70"/>
  <c r="J61" i="70"/>
  <c r="J68" i="70"/>
  <c r="K62" i="70"/>
  <c r="J67" i="70"/>
  <c r="J63" i="70"/>
  <c r="C55" i="47"/>
  <c r="P27" i="47"/>
  <c r="P6" i="47"/>
  <c r="Q6" i="47"/>
  <c r="C19" i="47"/>
  <c r="P24" i="47"/>
  <c r="C52" i="47"/>
  <c r="C51" i="70"/>
  <c r="P23" i="70"/>
  <c r="C47" i="70"/>
  <c r="P19" i="70"/>
  <c r="C54" i="70"/>
  <c r="P26" i="70"/>
  <c r="P25" i="70"/>
  <c r="H61" i="70"/>
  <c r="H71" i="70"/>
  <c r="H70" i="70"/>
  <c r="D22" i="72"/>
  <c r="H67" i="70"/>
  <c r="H66" i="70"/>
  <c r="H63" i="70"/>
  <c r="H62" i="70"/>
  <c r="H68" i="70"/>
  <c r="H64" i="70"/>
  <c r="J69" i="70"/>
  <c r="J65" i="47"/>
  <c r="F67" i="70"/>
  <c r="F70" i="70"/>
  <c r="F71" i="70"/>
  <c r="D20" i="72"/>
  <c r="F66" i="70"/>
  <c r="F64" i="70"/>
  <c r="F68" i="70"/>
  <c r="F62" i="70"/>
  <c r="F61" i="70"/>
  <c r="F63" i="70"/>
  <c r="E69" i="47"/>
  <c r="E70" i="47"/>
  <c r="E71" i="47"/>
  <c r="C19" i="61"/>
  <c r="E68" i="47"/>
  <c r="E66" i="47"/>
  <c r="E61" i="47"/>
  <c r="E63" i="47"/>
  <c r="E62" i="47"/>
  <c r="E67" i="47"/>
  <c r="E64" i="47"/>
  <c r="F65" i="70"/>
  <c r="D28" i="72"/>
  <c r="N71" i="70"/>
  <c r="N70" i="70"/>
  <c r="N62" i="70"/>
  <c r="N67" i="70"/>
  <c r="N63" i="70"/>
  <c r="N68" i="70"/>
  <c r="N61" i="70"/>
  <c r="N66" i="70"/>
  <c r="N64" i="70"/>
  <c r="M71" i="47"/>
  <c r="M70" i="47"/>
  <c r="C27" i="61"/>
  <c r="M66" i="47"/>
  <c r="M63" i="47"/>
  <c r="M61" i="47"/>
  <c r="M62" i="47"/>
  <c r="M67" i="47"/>
  <c r="M68" i="47"/>
  <c r="M64" i="47"/>
  <c r="C53" i="47"/>
  <c r="C82" i="70" s="1"/>
  <c r="P25" i="47"/>
  <c r="C51" i="47"/>
  <c r="P23" i="47"/>
  <c r="N69" i="47"/>
  <c r="O72" i="70" l="1"/>
  <c r="G72" i="70"/>
  <c r="C79" i="70"/>
  <c r="C81" i="70"/>
  <c r="C84" i="70"/>
  <c r="K72" i="47"/>
  <c r="C77" i="70"/>
  <c r="C80" i="70"/>
  <c r="C83" i="70"/>
  <c r="L72" i="47"/>
  <c r="D72" i="47"/>
  <c r="I72" i="47"/>
  <c r="E72" i="70"/>
  <c r="F72" i="47"/>
  <c r="G72" i="47"/>
  <c r="O72" i="47"/>
  <c r="D72" i="70"/>
  <c r="L72" i="70"/>
  <c r="M72" i="70"/>
  <c r="J72" i="47"/>
  <c r="P54" i="70"/>
  <c r="P50" i="47"/>
  <c r="N72" i="47"/>
  <c r="M72" i="47"/>
  <c r="N72" i="70"/>
  <c r="P55" i="47"/>
  <c r="C78" i="70"/>
  <c r="P49" i="70"/>
  <c r="I72" i="70"/>
  <c r="E72" i="47"/>
  <c r="F72" i="70"/>
  <c r="P30" i="70"/>
  <c r="Q19" i="70" s="1"/>
  <c r="P52" i="47"/>
  <c r="P53" i="47"/>
  <c r="H72" i="70"/>
  <c r="P47" i="70"/>
  <c r="C58" i="70"/>
  <c r="C66" i="70" s="1"/>
  <c r="H72" i="47"/>
  <c r="P49" i="47"/>
  <c r="P54" i="47"/>
  <c r="P50" i="70"/>
  <c r="P19" i="47"/>
  <c r="C47" i="47"/>
  <c r="P48" i="70"/>
  <c r="P51" i="47"/>
  <c r="P53" i="70"/>
  <c r="J72" i="70"/>
  <c r="K72" i="70"/>
  <c r="P55" i="70"/>
  <c r="P51" i="70"/>
  <c r="P48" i="47"/>
  <c r="P52" i="70"/>
  <c r="P80" i="70" l="1"/>
  <c r="P82" i="70"/>
  <c r="P84" i="70"/>
  <c r="P81" i="70"/>
  <c r="C61" i="70"/>
  <c r="P77" i="70"/>
  <c r="C62" i="70"/>
  <c r="P78" i="70"/>
  <c r="C63" i="70"/>
  <c r="P83" i="70"/>
  <c r="P79" i="70"/>
  <c r="C76" i="70"/>
  <c r="C58" i="47"/>
  <c r="C87" i="70" s="1"/>
  <c r="Q26" i="70"/>
  <c r="Q25" i="70"/>
  <c r="Q23" i="70"/>
  <c r="C69" i="70"/>
  <c r="Q21" i="70"/>
  <c r="Q24" i="70"/>
  <c r="Q20" i="70"/>
  <c r="C64" i="70"/>
  <c r="C67" i="70"/>
  <c r="C71" i="70"/>
  <c r="C70" i="70"/>
  <c r="D17" i="72"/>
  <c r="P47" i="47"/>
  <c r="P76" i="70" s="1"/>
  <c r="P58" i="70"/>
  <c r="Q30" i="70"/>
  <c r="Q28" i="70"/>
  <c r="Q29" i="70"/>
  <c r="C68" i="70"/>
  <c r="P30" i="47"/>
  <c r="Q19" i="47" s="1"/>
  <c r="C65" i="70"/>
  <c r="Q22" i="70"/>
  <c r="Q27" i="70"/>
  <c r="P67" i="70" l="1"/>
  <c r="P62" i="70"/>
  <c r="P68" i="70"/>
  <c r="P61" i="70"/>
  <c r="P70" i="70"/>
  <c r="P71" i="70"/>
  <c r="D30" i="72"/>
  <c r="P65" i="70"/>
  <c r="C61" i="47"/>
  <c r="P58" i="47"/>
  <c r="P87" i="70" s="1"/>
  <c r="P63" i="70"/>
  <c r="P66" i="70"/>
  <c r="Q30" i="47"/>
  <c r="Q29" i="47"/>
  <c r="Q28" i="47"/>
  <c r="Q21" i="47"/>
  <c r="Q25" i="47"/>
  <c r="Q24" i="47"/>
  <c r="Q26" i="47"/>
  <c r="Q23" i="47"/>
  <c r="Q27" i="47"/>
  <c r="Q20" i="47"/>
  <c r="Q22" i="47"/>
  <c r="P64" i="70"/>
  <c r="P69" i="70"/>
  <c r="C70" i="47"/>
  <c r="C71" i="47"/>
  <c r="C17" i="61"/>
  <c r="C30" i="61" s="1"/>
  <c r="C65" i="47"/>
  <c r="C62" i="47"/>
  <c r="C69" i="47"/>
  <c r="C64" i="47"/>
  <c r="C63" i="47"/>
  <c r="C66" i="47"/>
  <c r="C67" i="47"/>
  <c r="C68" i="47"/>
  <c r="C72" i="70"/>
  <c r="P61" i="47" l="1"/>
  <c r="P69" i="47"/>
  <c r="P71" i="47"/>
  <c r="P70" i="47"/>
  <c r="P67" i="47"/>
  <c r="P65" i="47"/>
  <c r="P63" i="47"/>
  <c r="P62" i="47"/>
  <c r="P64" i="47"/>
  <c r="P68" i="47"/>
  <c r="P66" i="47"/>
  <c r="P72" i="70"/>
  <c r="C72" i="47"/>
  <c r="P72" i="47" l="1"/>
  <c r="N9" i="67" l="1"/>
  <c r="E20" i="53" l="1"/>
  <c r="E17" i="53"/>
  <c r="E41" i="53" s="1"/>
  <c r="E19" i="71"/>
  <c r="E43" i="71" s="1"/>
  <c r="E21" i="71"/>
  <c r="E17" i="71"/>
  <c r="E41" i="71" s="1"/>
  <c r="E67" i="71" s="1"/>
  <c r="E18" i="71"/>
  <c r="E42" i="71" s="1"/>
  <c r="E20" i="71"/>
  <c r="F19" i="71"/>
  <c r="F43" i="71" s="1"/>
  <c r="F19" i="53"/>
  <c r="F43" i="53" s="1"/>
  <c r="F20" i="53"/>
  <c r="F20" i="71"/>
  <c r="F21" i="71"/>
  <c r="F17" i="53"/>
  <c r="F41" i="53" s="1"/>
  <c r="F21" i="53"/>
  <c r="F18" i="71"/>
  <c r="F42" i="71" s="1"/>
  <c r="F17" i="71"/>
  <c r="F41" i="71" s="1"/>
  <c r="F18" i="53"/>
  <c r="F42" i="53" s="1"/>
  <c r="E19" i="53"/>
  <c r="E43" i="53" s="1"/>
  <c r="E18" i="53"/>
  <c r="E42" i="53" s="1"/>
  <c r="E21" i="53"/>
  <c r="E44" i="53" l="1"/>
  <c r="E68" i="71"/>
  <c r="E44" i="71"/>
  <c r="E70" i="71" s="1"/>
  <c r="E69" i="71"/>
  <c r="E50" i="53"/>
  <c r="E60" i="53" s="1"/>
  <c r="F69" i="71"/>
  <c r="F67" i="71"/>
  <c r="F68" i="71"/>
  <c r="F44" i="71"/>
  <c r="F50" i="71" s="1"/>
  <c r="F44" i="53"/>
  <c r="F50" i="53" s="1"/>
  <c r="E54" i="53" l="1"/>
  <c r="E50" i="71"/>
  <c r="E76" i="71" s="1"/>
  <c r="E62" i="71"/>
  <c r="E55" i="71"/>
  <c r="D10" i="72"/>
  <c r="E61" i="71"/>
  <c r="E55" i="53"/>
  <c r="E58" i="71"/>
  <c r="E53" i="53"/>
  <c r="C10" i="61"/>
  <c r="E62" i="53"/>
  <c r="E58" i="53"/>
  <c r="E61" i="53"/>
  <c r="E57" i="53"/>
  <c r="E59" i="53"/>
  <c r="E56" i="53"/>
  <c r="E56" i="71"/>
  <c r="F53" i="53"/>
  <c r="F55" i="53"/>
  <c r="F76" i="71"/>
  <c r="F59" i="71"/>
  <c r="F58" i="71"/>
  <c r="F62" i="71"/>
  <c r="F60" i="71"/>
  <c r="F57" i="71"/>
  <c r="D11" i="72"/>
  <c r="F61" i="71"/>
  <c r="F54" i="71"/>
  <c r="F55" i="71"/>
  <c r="F53" i="71"/>
  <c r="F56" i="53"/>
  <c r="F70" i="71"/>
  <c r="F56" i="71"/>
  <c r="F54" i="53"/>
  <c r="F57" i="53"/>
  <c r="F58" i="53"/>
  <c r="F61" i="53"/>
  <c r="F62" i="53"/>
  <c r="F60" i="53"/>
  <c r="F59" i="53"/>
  <c r="C11" i="61"/>
  <c r="D17" i="53"/>
  <c r="M5" i="53"/>
  <c r="L5" i="53"/>
  <c r="D17" i="71"/>
  <c r="M5" i="71"/>
  <c r="L5" i="71"/>
  <c r="D18" i="53"/>
  <c r="M6" i="53"/>
  <c r="L6" i="53"/>
  <c r="D18" i="71"/>
  <c r="M6" i="71"/>
  <c r="L6" i="71"/>
  <c r="D19" i="53"/>
  <c r="L7" i="53"/>
  <c r="M7" i="53"/>
  <c r="D19" i="71"/>
  <c r="M7" i="71"/>
  <c r="L7" i="71"/>
  <c r="D20" i="71"/>
  <c r="L8" i="71"/>
  <c r="M8" i="71"/>
  <c r="D20" i="53"/>
  <c r="M8" i="53"/>
  <c r="L8" i="53"/>
  <c r="D21" i="53"/>
  <c r="M9" i="53"/>
  <c r="L9" i="53"/>
  <c r="D21" i="71"/>
  <c r="L9" i="71"/>
  <c r="M9" i="71"/>
  <c r="E53" i="71" l="1"/>
  <c r="E60" i="71"/>
  <c r="E59" i="71"/>
  <c r="E54" i="71"/>
  <c r="E57" i="71"/>
  <c r="L21" i="71"/>
  <c r="M21" i="71"/>
  <c r="M21" i="53"/>
  <c r="L21" i="53"/>
  <c r="D44" i="53"/>
  <c r="L20" i="53"/>
  <c r="M20" i="53"/>
  <c r="L20" i="71"/>
  <c r="D44" i="71"/>
  <c r="M20" i="71"/>
  <c r="L19" i="71"/>
  <c r="D43" i="71"/>
  <c r="M19" i="71"/>
  <c r="D43" i="53"/>
  <c r="M19" i="53"/>
  <c r="L19" i="53"/>
  <c r="L18" i="71"/>
  <c r="D42" i="71"/>
  <c r="M18" i="71"/>
  <c r="D42" i="53"/>
  <c r="M18" i="53"/>
  <c r="L18" i="53"/>
  <c r="L17" i="71"/>
  <c r="D41" i="71"/>
  <c r="M17" i="71"/>
  <c r="D41" i="53"/>
  <c r="L17" i="53"/>
  <c r="M17" i="53"/>
  <c r="M27" i="71" l="1"/>
  <c r="M27" i="53"/>
  <c r="M41" i="53"/>
  <c r="L41" i="53"/>
  <c r="D50" i="53"/>
  <c r="D55" i="53" s="1"/>
  <c r="D67" i="71"/>
  <c r="L41" i="71"/>
  <c r="M41" i="71"/>
  <c r="D50" i="71"/>
  <c r="D56" i="71" s="1"/>
  <c r="M42" i="53"/>
  <c r="L42" i="53"/>
  <c r="D68" i="71"/>
  <c r="L42" i="71"/>
  <c r="M42" i="71"/>
  <c r="L43" i="53"/>
  <c r="M43" i="53"/>
  <c r="D69" i="71"/>
  <c r="L43" i="71"/>
  <c r="M43" i="71"/>
  <c r="D70" i="71"/>
  <c r="L44" i="71"/>
  <c r="M44" i="71"/>
  <c r="L44" i="53"/>
  <c r="M44" i="53"/>
  <c r="E36" i="72"/>
  <c r="D54" i="71" l="1"/>
  <c r="D55" i="71"/>
  <c r="D53" i="71"/>
  <c r="D56" i="53"/>
  <c r="D53" i="53"/>
  <c r="D54" i="53"/>
  <c r="L70" i="71"/>
  <c r="L69" i="71"/>
  <c r="L68" i="71"/>
  <c r="D76" i="71"/>
  <c r="D57" i="71"/>
  <c r="D61" i="71"/>
  <c r="D60" i="71"/>
  <c r="D59" i="71"/>
  <c r="D9" i="72"/>
  <c r="D14" i="72" s="1"/>
  <c r="D38" i="72" s="1"/>
  <c r="D58" i="71"/>
  <c r="D62" i="71"/>
  <c r="L50" i="71"/>
  <c r="M50" i="71"/>
  <c r="L67" i="71"/>
  <c r="D57" i="53"/>
  <c r="D59" i="53"/>
  <c r="D58" i="53"/>
  <c r="D62" i="53"/>
  <c r="D60" i="53"/>
  <c r="D61" i="53"/>
  <c r="M50" i="53"/>
  <c r="L50" i="53"/>
  <c r="L55" i="53" s="1"/>
  <c r="C9" i="61"/>
  <c r="C14" i="61" s="1"/>
  <c r="C38" i="61" s="1"/>
  <c r="E30" i="72"/>
  <c r="L54" i="71" l="1"/>
  <c r="L54" i="53"/>
  <c r="L55" i="71"/>
  <c r="L53" i="71"/>
  <c r="L56" i="71"/>
  <c r="L53" i="53"/>
  <c r="L56" i="53"/>
  <c r="F21" i="61"/>
  <c r="G21" i="61" s="1"/>
  <c r="I21" i="61" s="1"/>
  <c r="J21" i="61" s="1"/>
  <c r="C21" i="72" s="1"/>
  <c r="F35" i="61"/>
  <c r="G35" i="61" s="1"/>
  <c r="I35" i="61" s="1"/>
  <c r="J35" i="61" s="1"/>
  <c r="C35" i="72" s="1"/>
  <c r="F25" i="61"/>
  <c r="G25" i="61" s="1"/>
  <c r="I25" i="61" s="1"/>
  <c r="J25" i="61" s="1"/>
  <c r="C25" i="72" s="1"/>
  <c r="F27" i="61"/>
  <c r="G27" i="61" s="1"/>
  <c r="I27" i="61" s="1"/>
  <c r="J27" i="61" s="1"/>
  <c r="C27" i="72" s="1"/>
  <c r="F18" i="61"/>
  <c r="G18" i="61" s="1"/>
  <c r="I18" i="61" s="1"/>
  <c r="J18" i="61" s="1"/>
  <c r="C18" i="72" s="1"/>
  <c r="F33" i="61"/>
  <c r="F11" i="61"/>
  <c r="G11" i="61" s="1"/>
  <c r="I11" i="61" s="1"/>
  <c r="J11" i="61" s="1"/>
  <c r="C11" i="72" s="1"/>
  <c r="F29" i="61"/>
  <c r="G29" i="61" s="1"/>
  <c r="I29" i="61" s="1"/>
  <c r="J29" i="61" s="1"/>
  <c r="C29" i="72" s="1"/>
  <c r="F24" i="61"/>
  <c r="G24" i="61" s="1"/>
  <c r="I24" i="61" s="1"/>
  <c r="J24" i="61" s="1"/>
  <c r="C24" i="72" s="1"/>
  <c r="F28" i="61"/>
  <c r="G28" i="61" s="1"/>
  <c r="I28" i="61" s="1"/>
  <c r="J28" i="61" s="1"/>
  <c r="C28" i="72" s="1"/>
  <c r="F9" i="61"/>
  <c r="G9" i="61" s="1"/>
  <c r="I9" i="61" s="1"/>
  <c r="J9" i="61" s="1"/>
  <c r="C9" i="72" s="1"/>
  <c r="F20" i="61"/>
  <c r="G20" i="61" s="1"/>
  <c r="I20" i="61" s="1"/>
  <c r="J20" i="61" s="1"/>
  <c r="C20" i="72" s="1"/>
  <c r="F19" i="61"/>
  <c r="G19" i="61" s="1"/>
  <c r="I19" i="61" s="1"/>
  <c r="J19" i="61" s="1"/>
  <c r="C19" i="72" s="1"/>
  <c r="F10" i="61"/>
  <c r="G10" i="61" s="1"/>
  <c r="I10" i="61" s="1"/>
  <c r="J10" i="61" s="1"/>
  <c r="C10" i="72" s="1"/>
  <c r="F22" i="61"/>
  <c r="G22" i="61" s="1"/>
  <c r="I22" i="61" s="1"/>
  <c r="J22" i="61" s="1"/>
  <c r="C22" i="72" s="1"/>
  <c r="F13" i="61"/>
  <c r="G13" i="61" s="1"/>
  <c r="I13" i="61" s="1"/>
  <c r="J13" i="61" s="1"/>
  <c r="C13" i="72" s="1"/>
  <c r="F8" i="61"/>
  <c r="F34" i="61"/>
  <c r="G34" i="61" s="1"/>
  <c r="I34" i="61" s="1"/>
  <c r="J34" i="61" s="1"/>
  <c r="C34" i="72" s="1"/>
  <c r="F23" i="61"/>
  <c r="G23" i="61" s="1"/>
  <c r="I23" i="61" s="1"/>
  <c r="J23" i="61" s="1"/>
  <c r="C23" i="72" s="1"/>
  <c r="F17" i="61"/>
  <c r="F12" i="61"/>
  <c r="G12" i="61" s="1"/>
  <c r="I12" i="61" s="1"/>
  <c r="J12" i="61" s="1"/>
  <c r="C12" i="72" s="1"/>
  <c r="F26" i="61"/>
  <c r="G26" i="61" s="1"/>
  <c r="I26" i="61" s="1"/>
  <c r="J26" i="61" s="1"/>
  <c r="C26" i="72" s="1"/>
  <c r="L60" i="53"/>
  <c r="L59" i="53"/>
  <c r="L61" i="53"/>
  <c r="L57" i="53"/>
  <c r="L62" i="53"/>
  <c r="L58" i="53"/>
  <c r="L61" i="71"/>
  <c r="L59" i="71"/>
  <c r="L60" i="71"/>
  <c r="L62" i="71"/>
  <c r="L57" i="71"/>
  <c r="L76" i="71"/>
  <c r="L58" i="71"/>
  <c r="G17" i="61" l="1"/>
  <c r="F30" i="61"/>
  <c r="F14" i="61"/>
  <c r="G8" i="61"/>
  <c r="F36" i="61"/>
  <c r="G33" i="61"/>
  <c r="F38" i="61" l="1"/>
  <c r="G36" i="61"/>
  <c r="I33" i="61"/>
  <c r="I36" i="61" s="1"/>
  <c r="I8" i="61"/>
  <c r="I14" i="61" s="1"/>
  <c r="G14" i="61"/>
  <c r="I17" i="61"/>
  <c r="I30" i="61" s="1"/>
  <c r="G30" i="61"/>
  <c r="J8" i="61" l="1"/>
  <c r="J14" i="61" s="1"/>
  <c r="G38" i="61"/>
  <c r="J33" i="61"/>
  <c r="C33" i="72" s="1"/>
  <c r="C36" i="72" s="1"/>
  <c r="J17" i="61"/>
  <c r="C17" i="72" s="1"/>
  <c r="C30" i="72" s="1"/>
  <c r="I38" i="61"/>
  <c r="E14" i="72"/>
  <c r="C8" i="72" l="1"/>
  <c r="C14" i="72" s="1"/>
  <c r="C38" i="72" s="1"/>
  <c r="E38" i="72"/>
  <c r="F8" i="72" s="1"/>
  <c r="J36" i="61"/>
  <c r="J30" i="61"/>
  <c r="G8" i="72"/>
  <c r="F9" i="72"/>
  <c r="G9" i="72" s="1"/>
  <c r="H9" i="72" s="1"/>
  <c r="J9" i="72" s="1"/>
  <c r="K9" i="72" s="1"/>
  <c r="L9" i="72" s="1"/>
  <c r="F35" i="72"/>
  <c r="G35" i="72" s="1"/>
  <c r="H35" i="72" s="1"/>
  <c r="J35" i="72" s="1"/>
  <c r="K35" i="72" s="1"/>
  <c r="L35" i="72" s="1"/>
  <c r="F34" i="72"/>
  <c r="G34" i="72" s="1"/>
  <c r="H34" i="72" s="1"/>
  <c r="J34" i="72" s="1"/>
  <c r="K34" i="72" s="1"/>
  <c r="L34" i="72" s="1"/>
  <c r="F22" i="72"/>
  <c r="G22" i="72" s="1"/>
  <c r="H22" i="72" s="1"/>
  <c r="J22" i="72" s="1"/>
  <c r="K22" i="72" s="1"/>
  <c r="L22" i="72" s="1"/>
  <c r="F28" i="72"/>
  <c r="G28" i="72" s="1"/>
  <c r="H28" i="72" s="1"/>
  <c r="J28" i="72" s="1"/>
  <c r="K28" i="72" s="1"/>
  <c r="L28" i="72" s="1"/>
  <c r="F23" i="72"/>
  <c r="G23" i="72" s="1"/>
  <c r="H23" i="72" s="1"/>
  <c r="J23" i="72" s="1"/>
  <c r="K23" i="72" s="1"/>
  <c r="L23" i="72" s="1"/>
  <c r="F19" i="72"/>
  <c r="G19" i="72" s="1"/>
  <c r="H19" i="72" s="1"/>
  <c r="J19" i="72" s="1"/>
  <c r="K19" i="72" s="1"/>
  <c r="L19" i="72" s="1"/>
  <c r="F24" i="72"/>
  <c r="G24" i="72" s="1"/>
  <c r="H24" i="72" s="1"/>
  <c r="J24" i="72" s="1"/>
  <c r="K24" i="72" s="1"/>
  <c r="L24" i="72" s="1"/>
  <c r="F33" i="72"/>
  <c r="F20" i="72"/>
  <c r="G20" i="72" s="1"/>
  <c r="H20" i="72" s="1"/>
  <c r="J20" i="72" s="1"/>
  <c r="K20" i="72" s="1"/>
  <c r="L20" i="72" s="1"/>
  <c r="F21" i="72"/>
  <c r="G21" i="72" s="1"/>
  <c r="H21" i="72" s="1"/>
  <c r="J21" i="72" s="1"/>
  <c r="K21" i="72" s="1"/>
  <c r="L21" i="72" s="1"/>
  <c r="F25" i="72"/>
  <c r="G25" i="72" s="1"/>
  <c r="H25" i="72" s="1"/>
  <c r="J25" i="72" s="1"/>
  <c r="K25" i="72" s="1"/>
  <c r="L25" i="72" s="1"/>
  <c r="F18" i="72"/>
  <c r="G18" i="72" s="1"/>
  <c r="H18" i="72" s="1"/>
  <c r="J18" i="72" s="1"/>
  <c r="K18" i="72" s="1"/>
  <c r="L18" i="72" s="1"/>
  <c r="F27" i="72"/>
  <c r="G27" i="72" s="1"/>
  <c r="H27" i="72" s="1"/>
  <c r="J27" i="72" s="1"/>
  <c r="K27" i="72" s="1"/>
  <c r="L27" i="72" s="1"/>
  <c r="F26" i="72"/>
  <c r="G26" i="72" s="1"/>
  <c r="H26" i="72" s="1"/>
  <c r="J26" i="72" s="1"/>
  <c r="K26" i="72" s="1"/>
  <c r="L26" i="72" s="1"/>
  <c r="F29" i="72"/>
  <c r="G29" i="72" s="1"/>
  <c r="H29" i="72" s="1"/>
  <c r="J29" i="72" s="1"/>
  <c r="K29" i="72" s="1"/>
  <c r="L29" i="72" s="1"/>
  <c r="F13" i="72"/>
  <c r="G13" i="72" s="1"/>
  <c r="H13" i="72" s="1"/>
  <c r="J13" i="72" s="1"/>
  <c r="K13" i="72" s="1"/>
  <c r="L13" i="72" s="1"/>
  <c r="F17" i="72"/>
  <c r="F12" i="72"/>
  <c r="G12" i="72" s="1"/>
  <c r="H12" i="72" s="1"/>
  <c r="J12" i="72" s="1"/>
  <c r="K12" i="72" s="1"/>
  <c r="L12" i="72" s="1"/>
  <c r="F11" i="72"/>
  <c r="G11" i="72" s="1"/>
  <c r="H11" i="72" s="1"/>
  <c r="J11" i="72" s="1"/>
  <c r="K11" i="72" s="1"/>
  <c r="L11" i="72" s="1"/>
  <c r="F10" i="72"/>
  <c r="G10" i="72" s="1"/>
  <c r="H10" i="72" s="1"/>
  <c r="J10" i="72" s="1"/>
  <c r="K10" i="72" s="1"/>
  <c r="L10" i="72" s="1"/>
  <c r="E21" i="67" l="1"/>
  <c r="E36" i="67"/>
  <c r="E14" i="67"/>
  <c r="E10" i="67"/>
  <c r="E30" i="67"/>
  <c r="E25" i="67"/>
  <c r="E12" i="67"/>
  <c r="E27" i="67"/>
  <c r="E20" i="67"/>
  <c r="E28" i="67"/>
  <c r="E24" i="67"/>
  <c r="E11" i="67"/>
  <c r="E19" i="67"/>
  <c r="E29" i="67"/>
  <c r="E23" i="67"/>
  <c r="E26" i="67"/>
  <c r="E13" i="67"/>
  <c r="E22" i="67"/>
  <c r="E35" i="67"/>
  <c r="J38" i="61"/>
  <c r="G17" i="72"/>
  <c r="F30" i="72"/>
  <c r="G33" i="72"/>
  <c r="F36" i="72"/>
  <c r="H8" i="72"/>
  <c r="G14" i="72"/>
  <c r="F14" i="72"/>
  <c r="H14" i="72" l="1"/>
  <c r="J8" i="72"/>
  <c r="J14" i="72" s="1"/>
  <c r="F38" i="72"/>
  <c r="H17" i="72"/>
  <c r="G30" i="72"/>
  <c r="H33" i="72"/>
  <c r="G36" i="72"/>
  <c r="K8" i="72" l="1"/>
  <c r="L8" i="72" s="1"/>
  <c r="G38" i="72"/>
  <c r="H36" i="72"/>
  <c r="J33" i="72"/>
  <c r="J36" i="72" s="1"/>
  <c r="J17" i="72"/>
  <c r="J30" i="72" s="1"/>
  <c r="H30" i="72"/>
  <c r="E9" i="67" l="1"/>
  <c r="K33" i="72"/>
  <c r="K14" i="72"/>
  <c r="L14" i="72" s="1"/>
  <c r="K17" i="72"/>
  <c r="L17" i="72" s="1"/>
  <c r="K36" i="72"/>
  <c r="L33" i="72"/>
  <c r="J38" i="72"/>
  <c r="H38" i="72"/>
  <c r="E15" i="67" l="1"/>
  <c r="E34" i="67"/>
  <c r="E37" i="67" s="1"/>
  <c r="E18" i="67"/>
  <c r="E31" i="67" s="1"/>
  <c r="K30" i="72"/>
  <c r="L30" i="72" s="1"/>
  <c r="L36" i="72"/>
  <c r="E39" i="67" l="1"/>
  <c r="K38" i="72"/>
  <c r="F18" i="67" l="1"/>
  <c r="F9" i="67"/>
  <c r="L38" i="72"/>
  <c r="F22" i="67"/>
  <c r="F12" i="67"/>
  <c r="F34" i="67"/>
  <c r="F14" i="67"/>
  <c r="F24" i="67"/>
  <c r="F26" i="67"/>
  <c r="F20" i="67"/>
  <c r="F13" i="67"/>
  <c r="F11" i="67"/>
  <c r="F36" i="67"/>
  <c r="F19" i="67"/>
  <c r="F27" i="67"/>
  <c r="F10" i="67"/>
  <c r="F23" i="67"/>
  <c r="F35" i="67"/>
  <c r="F25" i="67"/>
  <c r="F21" i="67"/>
  <c r="F29" i="67"/>
  <c r="F28" i="67"/>
  <c r="F30" i="67"/>
  <c r="F15" i="67" l="1"/>
  <c r="F37" i="67"/>
  <c r="F31" i="67"/>
  <c r="F39" i="67" l="1"/>
  <c r="M14" i="67" l="1"/>
  <c r="M16" i="67" l="1"/>
  <c r="G9" i="67" s="1"/>
  <c r="H9" i="67" s="1"/>
  <c r="I9" i="67" s="1"/>
  <c r="G18" i="67" l="1"/>
  <c r="G22" i="67"/>
  <c r="H22" i="67" s="1"/>
  <c r="I22" i="67" s="1"/>
  <c r="G35" i="67"/>
  <c r="H35" i="67" s="1"/>
  <c r="I35" i="67" s="1"/>
  <c r="G20" i="67"/>
  <c r="H20" i="67" s="1"/>
  <c r="I20" i="67" s="1"/>
  <c r="G36" i="67"/>
  <c r="H36" i="67" s="1"/>
  <c r="I36" i="67" s="1"/>
  <c r="G34" i="67"/>
  <c r="G19" i="67"/>
  <c r="H19" i="67" s="1"/>
  <c r="I19" i="67" s="1"/>
  <c r="G30" i="67"/>
  <c r="H30" i="67" s="1"/>
  <c r="I30" i="67" s="1"/>
  <c r="G12" i="67"/>
  <c r="H12" i="67" s="1"/>
  <c r="I12" i="67" s="1"/>
  <c r="G23" i="67"/>
  <c r="H23" i="67" s="1"/>
  <c r="I23" i="67" s="1"/>
  <c r="G25" i="67"/>
  <c r="H25" i="67" s="1"/>
  <c r="I25" i="67" s="1"/>
  <c r="G26" i="67"/>
  <c r="H26" i="67" s="1"/>
  <c r="I26" i="67" s="1"/>
  <c r="G21" i="67"/>
  <c r="H21" i="67" s="1"/>
  <c r="I21" i="67" s="1"/>
  <c r="G14" i="67"/>
  <c r="H14" i="67" s="1"/>
  <c r="I14" i="67" s="1"/>
  <c r="G13" i="67"/>
  <c r="H13" i="67" s="1"/>
  <c r="I13" i="67" s="1"/>
  <c r="G10" i="67"/>
  <c r="H10" i="67" s="1"/>
  <c r="I10" i="67" s="1"/>
  <c r="G29" i="67"/>
  <c r="H29" i="67" s="1"/>
  <c r="I29" i="67" s="1"/>
  <c r="G27" i="67"/>
  <c r="H27" i="67" s="1"/>
  <c r="I27" i="67" s="1"/>
  <c r="G11" i="67"/>
  <c r="H11" i="67" s="1"/>
  <c r="I11" i="67" s="1"/>
  <c r="G28" i="67"/>
  <c r="H28" i="67" s="1"/>
  <c r="I28" i="67" s="1"/>
  <c r="G24" i="67"/>
  <c r="H24" i="67" s="1"/>
  <c r="I24" i="67" s="1"/>
  <c r="H18" i="67" l="1"/>
  <c r="G31" i="67"/>
  <c r="G15" i="67"/>
  <c r="H34" i="67"/>
  <c r="G37" i="67"/>
  <c r="I34" i="67" l="1"/>
  <c r="H37" i="67"/>
  <c r="I37" i="67" s="1"/>
  <c r="G39" i="67"/>
  <c r="H15" i="67"/>
  <c r="I18" i="67"/>
  <c r="H31" i="67"/>
  <c r="I31" i="67" s="1"/>
  <c r="H39" i="67" l="1"/>
  <c r="I39" i="67" s="1"/>
  <c r="I15"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Gentile</author>
  </authors>
  <commentList>
    <comment ref="N7" authorId="0" shapeId="0" xr:uid="{00000000-0006-0000-0200-000001000000}">
      <text>
        <r>
          <rPr>
            <b/>
            <sz val="9"/>
            <color indexed="81"/>
            <rFont val="Tahoma"/>
            <family val="2"/>
          </rPr>
          <t>Crystal Collins:</t>
        </r>
        <r>
          <rPr>
            <sz val="9"/>
            <color indexed="81"/>
            <rFont val="Tahoma"/>
            <family val="2"/>
          </rPr>
          <t xml:space="preserve">
As part of the 2020-2025 Formula Review Committee process, the Fixed Cost Constant was reduced to 15% to reduce the overall influence of fixed costs and increase the overall influence of outcomes on the formula distribution.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Crystal Collins</author>
    <author>Steven Gentile</author>
  </authors>
  <commentList>
    <comment ref="I155" authorId="0" shapeId="0" xr:uid="{7DBABF91-0DF7-4A1F-BCD1-0E2775504EED}">
      <text>
        <r>
          <rPr>
            <b/>
            <sz val="9"/>
            <color indexed="81"/>
            <rFont val="Tahoma"/>
            <family val="2"/>
          </rPr>
          <t>Crystal Collins:</t>
        </r>
        <r>
          <rPr>
            <sz val="9"/>
            <color indexed="81"/>
            <rFont val="Tahoma"/>
            <family val="2"/>
          </rPr>
          <t xml:space="preserve">
Not included in scale calculation since UTM does not offer doctoral/law degrees.</t>
        </r>
      </text>
    </comment>
    <comment ref="I185" authorId="1" shapeId="0" xr:uid="{8FA4591C-4E73-43CA-924A-3C8C060ACCA3}">
      <text>
        <r>
          <rPr>
            <b/>
            <sz val="9"/>
            <color indexed="81"/>
            <rFont val="Tahoma"/>
            <family val="2"/>
          </rPr>
          <t>Steven Gentile:</t>
        </r>
        <r>
          <rPr>
            <sz val="9"/>
            <color indexed="81"/>
            <rFont val="Tahoma"/>
            <family val="2"/>
          </rPr>
          <t xml:space="preserve">
Does not include APSU and UTM since they do not provide doctorates.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F14" authorId="0" shapeId="0" xr:uid="{74F9049C-6F20-4BC4-9C2B-25545A27E666}">
      <text>
        <r>
          <rPr>
            <b/>
            <sz val="9"/>
            <color indexed="81"/>
            <rFont val="Tahoma"/>
            <family val="2"/>
          </rPr>
          <t>Crystal Collins:</t>
        </r>
        <r>
          <rPr>
            <sz val="9"/>
            <color indexed="81"/>
            <rFont val="Tahoma"/>
            <family val="2"/>
          </rPr>
          <t xml:space="preserve">
In October 2021, TSU reached out and informed THEC that they had submitted an update to the 2020 NSF HERD survey after the submission deadline in 2021. TSU provided this corrected information to THEC for inclusion in the 2023-2024 formula. According to TSU, research funding that had been reported in the 2018 and 2019 report was inadvertantly left out of the 2020 report. Due to this change, the base for 2022-23 will be frozen to allow TSU to feel the increase from this corrected research outcome. CLC 10202022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L6" authorId="0" shapeId="0" xr:uid="{0BEF680E-14D3-4E21-B6AC-C0C5FC59AB7C}">
      <text>
        <r>
          <rPr>
            <b/>
            <sz val="9"/>
            <color indexed="81"/>
            <rFont val="Tahoma"/>
            <family val="2"/>
          </rPr>
          <t xml:space="preserve">Crystal Collins:
</t>
        </r>
        <r>
          <rPr>
            <sz val="9"/>
            <color indexed="81"/>
            <rFont val="Tahoma"/>
            <family val="2"/>
          </rPr>
          <t>As part of the 2020-2025 Formula Review Committee process, the Fixed Cost Constant was reduced to 15% to reduce the overall influence of fixed costs and increase the overall influence of outcomes on the formula distribution.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C10" authorId="0" shapeId="0" xr:uid="{00000000-0006-0000-0800-000001000000}">
      <text>
        <r>
          <rPr>
            <b/>
            <sz val="9"/>
            <color indexed="81"/>
            <rFont val="Tahoma"/>
            <family val="2"/>
          </rPr>
          <t>Crystal Collins:</t>
        </r>
        <r>
          <rPr>
            <sz val="9"/>
            <color indexed="81"/>
            <rFont val="Tahoma"/>
            <family val="2"/>
          </rPr>
          <t xml:space="preserve">
Backs out $350,000 in recurring funding for the operations of the Gray Fossil Site (FY16 approp), $750,000 for Rural Public Health Project (FY20 approp), and $1M for School of Nursing (FY23 approp).</t>
        </r>
      </text>
    </comment>
    <comment ref="C13" authorId="0" shapeId="0" xr:uid="{00000000-0006-0000-0800-000003000000}">
      <text>
        <r>
          <rPr>
            <b/>
            <sz val="9"/>
            <color indexed="81"/>
            <rFont val="Tahoma"/>
            <family val="2"/>
          </rPr>
          <t>Crystal Collins:</t>
        </r>
        <r>
          <rPr>
            <sz val="9"/>
            <color indexed="81"/>
            <rFont val="Tahoma"/>
            <family val="2"/>
          </rPr>
          <t xml:space="preserve">
Backs out $3M for the College of Engineering. (FY19) and $3.5M for Wind Tunnel and Supercomputer (FY23).
Beginning in 2019-20, funding recognizing the Carnegie Classification change is no longer backed out of the base.</t>
        </r>
      </text>
    </comment>
    <comment ref="M15" authorId="0" shapeId="0" xr:uid="{ED7352DD-4207-4523-AF1E-2BF742F863D2}">
      <text>
        <r>
          <rPr>
            <b/>
            <sz val="9"/>
            <color indexed="81"/>
            <rFont val="Tahoma"/>
            <family val="2"/>
          </rPr>
          <t>Crystal Collins:</t>
        </r>
        <r>
          <rPr>
            <sz val="9"/>
            <color indexed="81"/>
            <rFont val="Tahoma"/>
            <family val="2"/>
          </rPr>
          <t xml:space="preserve">
Based on a total $150M increase for all academic formula units (universities, community colleges, and TCATs), as requested by the TN Higher Education Commission in November 2022.</t>
        </r>
      </text>
    </comment>
    <comment ref="C35" authorId="0" shapeId="0" xr:uid="{00000000-0006-0000-0800-000009000000}">
      <text>
        <r>
          <rPr>
            <b/>
            <sz val="9"/>
            <color indexed="81"/>
            <rFont val="Tahoma"/>
            <family val="2"/>
          </rPr>
          <t>Crystal Collins:</t>
        </r>
        <r>
          <rPr>
            <sz val="9"/>
            <color indexed="81"/>
            <rFont val="Tahoma"/>
            <family val="2"/>
          </rPr>
          <t xml:space="preserve">
Backs out the $3M in recurring approp for the engineering school and $3,986,200 for American Civics (FY23).</t>
        </r>
      </text>
    </comment>
    <comment ref="C36" authorId="0" shapeId="0" xr:uid="{105B8B5C-EEF5-4FB7-8611-4B5D01CC8FBB}">
      <text>
        <r>
          <rPr>
            <b/>
            <sz val="9"/>
            <color indexed="81"/>
            <rFont val="Tahoma"/>
            <family val="2"/>
          </rPr>
          <t>Crystal Collins:</t>
        </r>
        <r>
          <rPr>
            <sz val="9"/>
            <color indexed="81"/>
            <rFont val="Tahoma"/>
            <family val="2"/>
          </rPr>
          <t xml:space="preserve">
Backs out the $200K appropriated to the Parsons Center. Also backs out $250k appropriated to the Somerville Center. Also backs out $190,000 to the Selmer Center.</t>
        </r>
      </text>
    </comment>
  </commentList>
</comments>
</file>

<file path=xl/sharedStrings.xml><?xml version="1.0" encoding="utf-8"?>
<sst xmlns="http://schemas.openxmlformats.org/spreadsheetml/2006/main" count="1189" uniqueCount="159">
  <si>
    <t>UTM</t>
  </si>
  <si>
    <t>APSU</t>
  </si>
  <si>
    <t>TTU</t>
  </si>
  <si>
    <t>UTC</t>
  </si>
  <si>
    <t>MTSU</t>
  </si>
  <si>
    <t>ETSU</t>
  </si>
  <si>
    <t>TSU</t>
  </si>
  <si>
    <t>UTK</t>
  </si>
  <si>
    <t>Students Accumulating 24 hrs</t>
  </si>
  <si>
    <t>Bachelors and Associates</t>
  </si>
  <si>
    <t>Masters/Ed Specialist Degrees</t>
  </si>
  <si>
    <t>Doctoral / Law Degrees</t>
  </si>
  <si>
    <t>Research and Service</t>
  </si>
  <si>
    <t xml:space="preserve"> </t>
  </si>
  <si>
    <t>Transfers Out with 12 hrs</t>
  </si>
  <si>
    <t>Degrees per 100 FTE</t>
  </si>
  <si>
    <t>Six-Year Graduation Rate</t>
  </si>
  <si>
    <t>Weights Based on Institutional Mission</t>
  </si>
  <si>
    <t>A</t>
  </si>
  <si>
    <t>Chattanooga</t>
  </si>
  <si>
    <t>Cleveland</t>
  </si>
  <si>
    <t>Columbia</t>
  </si>
  <si>
    <t>Dyersburg</t>
  </si>
  <si>
    <t>Jackson</t>
  </si>
  <si>
    <t>Motlow</t>
  </si>
  <si>
    <t>Nashville</t>
  </si>
  <si>
    <t>Northeast</t>
  </si>
  <si>
    <t>Pellissippi</t>
  </si>
  <si>
    <t>Roane</t>
  </si>
  <si>
    <t>Southwest</t>
  </si>
  <si>
    <t>Volunteer</t>
  </si>
  <si>
    <t>Walters</t>
  </si>
  <si>
    <t>Students Accumulating 12 hrs</t>
  </si>
  <si>
    <t>Students Accumulating 36 hrs</t>
  </si>
  <si>
    <t>Dual Enrollment</t>
  </si>
  <si>
    <t>Associates</t>
  </si>
  <si>
    <t>1-2 Year Certificates</t>
  </si>
  <si>
    <t>&lt;1yr Certificates</t>
  </si>
  <si>
    <t>Job Placements</t>
  </si>
  <si>
    <t>Workforce Training (Contact Hours)</t>
  </si>
  <si>
    <t>Awards per 100 FTE</t>
  </si>
  <si>
    <t>Community Colleges</t>
  </si>
  <si>
    <t>2013-14</t>
  </si>
  <si>
    <t>2012-13</t>
  </si>
  <si>
    <t>2011-12</t>
  </si>
  <si>
    <t>TBR Universities</t>
  </si>
  <si>
    <t>Austin Peay</t>
  </si>
  <si>
    <t>East Tennessee</t>
  </si>
  <si>
    <t>Middle Tennessee</t>
  </si>
  <si>
    <t>Tennessee State</t>
  </si>
  <si>
    <t>Tennessee Tech</t>
  </si>
  <si>
    <t>University of Memphis</t>
  </si>
  <si>
    <t xml:space="preserve">Northeast </t>
  </si>
  <si>
    <t>UT Universities</t>
  </si>
  <si>
    <t>UT Chattanooga</t>
  </si>
  <si>
    <t>UT Knoxville</t>
  </si>
  <si>
    <t>Total</t>
  </si>
  <si>
    <t>Percent</t>
  </si>
  <si>
    <t>Academic Formula Units</t>
  </si>
  <si>
    <t>UT Martin</t>
  </si>
  <si>
    <t>2015-16</t>
  </si>
  <si>
    <t>Bachelors</t>
  </si>
  <si>
    <t>Students Accumulating 30 hrs</t>
  </si>
  <si>
    <t>Students Accumulating 60 hrs</t>
  </si>
  <si>
    <t>Students Accumulating 90 hrs</t>
  </si>
  <si>
    <t>Combined Outcomes</t>
  </si>
  <si>
    <t>Changes</t>
  </si>
  <si>
    <t>Total Appropriation Request</t>
  </si>
  <si>
    <t>Change</t>
  </si>
  <si>
    <t>All CC</t>
  </si>
  <si>
    <t>Avg All CC</t>
  </si>
  <si>
    <t>Average</t>
  </si>
  <si>
    <t>Weighted Outcomes</t>
  </si>
  <si>
    <t>Fixed Costs</t>
  </si>
  <si>
    <t>Subtotal</t>
  </si>
  <si>
    <t>Weighted Outcomes Breakdown</t>
  </si>
  <si>
    <t>All Univ</t>
  </si>
  <si>
    <t>Avg All Univ</t>
  </si>
  <si>
    <t>All Univs</t>
  </si>
  <si>
    <t>2014-15</t>
  </si>
  <si>
    <t>Monetized Outcomes</t>
  </si>
  <si>
    <t>Community College Subtotal</t>
  </si>
  <si>
    <t>Appropriation</t>
  </si>
  <si>
    <t>Fixed Cost Points</t>
  </si>
  <si>
    <t>Point Subtotal</t>
  </si>
  <si>
    <t>Point Total</t>
  </si>
  <si>
    <t>Fixed  Cost Constant</t>
  </si>
  <si>
    <t>Quality Assurance Constant</t>
  </si>
  <si>
    <t>Colleges and Universities Total</t>
  </si>
  <si>
    <t>Ratio</t>
  </si>
  <si>
    <t>Standard Dev.</t>
  </si>
  <si>
    <t>Universities</t>
  </si>
  <si>
    <t>Scale Calculation</t>
  </si>
  <si>
    <t>Fixed Cost Constant Rationalization</t>
  </si>
  <si>
    <t>Fixed Cost Share</t>
  </si>
  <si>
    <t>Mathematically</t>
  </si>
  <si>
    <t>Derived Scales</t>
  </si>
  <si>
    <t>Scales</t>
  </si>
  <si>
    <t>2010-15</t>
  </si>
  <si>
    <t>2015-20</t>
  </si>
  <si>
    <t>Total Points</t>
  </si>
  <si>
    <t>Scale Comparisons</t>
  </si>
  <si>
    <t>NA</t>
  </si>
  <si>
    <t>Percent Change</t>
  </si>
  <si>
    <t>2017-18</t>
  </si>
  <si>
    <t>Research, Service and Sponsored Programs</t>
  </si>
  <si>
    <t>LGI Universities</t>
  </si>
  <si>
    <t>QA Score</t>
  </si>
  <si>
    <t>QA Points</t>
  </si>
  <si>
    <t>Approp Share</t>
  </si>
  <si>
    <t>Approp Share Growth</t>
  </si>
  <si>
    <t>2020-21</t>
  </si>
  <si>
    <t>2018-19</t>
  </si>
  <si>
    <t>2021-22</t>
  </si>
  <si>
    <t>2019-20</t>
  </si>
  <si>
    <t>2022-23</t>
  </si>
  <si>
    <t>2022-23 Formula Weighted Outcomes Calculation</t>
  </si>
  <si>
    <t>2022-23 Total Point Calculation</t>
  </si>
  <si>
    <t>2022-23 Fixed Costs</t>
  </si>
  <si>
    <t>2022-23 Quality Assurance</t>
  </si>
  <si>
    <t>2022-23 Formula Calculation</t>
  </si>
  <si>
    <t>Combined Outcomes (18-19 to 20-21 Data)</t>
  </si>
  <si>
    <t>Scaled Outcomes (18-19 to 20-21 Data)</t>
  </si>
  <si>
    <t>Reverse Associates</t>
  </si>
  <si>
    <t xml:space="preserve">One Focus Pop </t>
  </si>
  <si>
    <t xml:space="preserve">Two Focus Pops </t>
  </si>
  <si>
    <t xml:space="preserve">Three Focus Pops </t>
  </si>
  <si>
    <t>UofM</t>
  </si>
  <si>
    <t>Four Focus Pops</t>
  </si>
  <si>
    <t>Color Scheme: #E6B8B7</t>
  </si>
  <si>
    <t>2023-24 Formula Weighted Outcomes Calculation</t>
  </si>
  <si>
    <t>Combined Outcomes (19-20 to 21-22 Data)</t>
  </si>
  <si>
    <t>Scaled Outcomes (19-20 to 21-22 Data)</t>
  </si>
  <si>
    <t>2023-24 Formula Calculation</t>
  </si>
  <si>
    <t xml:space="preserve">      2023-24 OBF Point Growth</t>
  </si>
  <si>
    <t xml:space="preserve">      2023-24 OBF Fixed Cost Growth</t>
  </si>
  <si>
    <t xml:space="preserve">      2023-24 Operating Inflation</t>
  </si>
  <si>
    <t>2023-24 New Funding Rec</t>
  </si>
  <si>
    <t>2023-24 Total OBF Appropriation Request</t>
  </si>
  <si>
    <t>2022-23 Salary, Benefits &amp; Adj Increases</t>
  </si>
  <si>
    <t>2022-23 Recurring Approp (less Leg Initiatives)</t>
  </si>
  <si>
    <t>2023-24 Total Point Calculation</t>
  </si>
  <si>
    <t>2023-24</t>
  </si>
  <si>
    <t>2023-24 Fixed Costs</t>
  </si>
  <si>
    <t>2023-24 Quality Assurance</t>
  </si>
  <si>
    <t>FP Premium</t>
  </si>
  <si>
    <t>2023-24 State Appropriations Distribution Recommendation</t>
  </si>
  <si>
    <t>23-24 Percent Funded</t>
  </si>
  <si>
    <r>
      <t>B = A</t>
    </r>
    <r>
      <rPr>
        <b/>
        <vertAlign val="subscript"/>
        <sz val="14"/>
        <rFont val="Open Sans"/>
        <family val="2"/>
      </rPr>
      <t>i</t>
    </r>
    <r>
      <rPr>
        <b/>
        <sz val="14"/>
        <rFont val="Open Sans"/>
        <family val="2"/>
      </rPr>
      <t xml:space="preserve"> / A</t>
    </r>
    <r>
      <rPr>
        <b/>
        <vertAlign val="subscript"/>
        <sz val="14"/>
        <rFont val="Open Sans"/>
        <family val="2"/>
      </rPr>
      <t>TOT</t>
    </r>
  </si>
  <si>
    <t>2020-25</t>
  </si>
  <si>
    <t>W.O. % Change from 22-23</t>
  </si>
  <si>
    <t>2023-2024 Outcomes-based Funding Formula Tabs Flow Chart</t>
  </si>
  <si>
    <r>
      <rPr>
        <b/>
        <i/>
        <sz val="11"/>
        <color theme="1"/>
        <rFont val="Calibri"/>
        <family val="2"/>
        <scheme val="minor"/>
      </rPr>
      <t xml:space="preserve">PRIVACY NOTICE: </t>
    </r>
    <r>
      <rPr>
        <i/>
        <sz val="11"/>
        <color theme="1"/>
        <rFont val="Calibri"/>
        <family val="2"/>
        <scheme val="minor"/>
      </rPr>
      <t>Throughout this presentation of the outcomes-based funding formula, THEC complies with the federal Family Educational Rights and Privacy Act (FERPA) requirements to protect students' personal identifiable information. Therefore, the 'CC Data' and 'Univ Data' tabs only provide combined outcomes for each institution. Please reach out to Crystal L. Collins, Senior Director of Fiscal Policy (crystal.collins@tn.gov) to request an unsuppressed version.</t>
    </r>
  </si>
  <si>
    <t>*</t>
  </si>
  <si>
    <t>C</t>
  </si>
  <si>
    <r>
      <t>D = C</t>
    </r>
    <r>
      <rPr>
        <b/>
        <vertAlign val="subscript"/>
        <sz val="14"/>
        <rFont val="Open Sans"/>
        <family val="2"/>
      </rPr>
      <t>i</t>
    </r>
    <r>
      <rPr>
        <b/>
        <sz val="14"/>
        <rFont val="Open Sans"/>
        <family val="2"/>
      </rPr>
      <t xml:space="preserve"> / C</t>
    </r>
    <r>
      <rPr>
        <b/>
        <vertAlign val="subscript"/>
        <sz val="14"/>
        <rFont val="Open Sans"/>
        <family val="2"/>
      </rPr>
      <t>TOT</t>
    </r>
  </si>
  <si>
    <t>E = D x Total Rec</t>
  </si>
  <si>
    <t>F = E - A</t>
  </si>
  <si>
    <t>G = F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</si>
</sst>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0_);_(* \(#,##0.000\);_(* &quot;-&quot;??_);_(@_)"/>
    <numFmt numFmtId="165" formatCode="0.0%"/>
    <numFmt numFmtId="166" formatCode="_(* #,##0_);_(* \(#,##0\);_(* &quot;-&quot;??_);_(@_)"/>
    <numFmt numFmtId="167" formatCode="#,##0.0"/>
    <numFmt numFmtId="168" formatCode="_(&quot;$&quot;* #,##0_);_(&quot;$&quot;* \(#,##0\);_(&quot;$&quot;* &quot;-&quot;??_);_(@_)"/>
    <numFmt numFmtId="169" formatCode="_(* #,##0.0_);_(* \(#,##0.0\);_(* &quot;-&quot;??_);_(@_)"/>
    <numFmt numFmtId="170" formatCode="0.000000"/>
    <numFmt numFmtId="171" formatCode="0.0"/>
    <numFmt numFmtId="172" formatCode="General_)"/>
    <numFmt numFmtId="173" formatCode="&quot;$&quot;\ \ \ \ \ \ \ #,##0_);\(&quot;$&quot;#,##0\)"/>
    <numFmt numFmtId="174" formatCode="&quot;$&quot;* #,##0;&quot;$&quot;* \-#,##0"/>
    <numFmt numFmtId="175" formatCode="0.0000000%"/>
    <numFmt numFmtId="176" formatCode="&quot;$&quot;#,##0.00"/>
    <numFmt numFmtId="177" formatCode="&quot;$&quot;#,##0"/>
  </numFmts>
  <fonts count="57">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theme="1"/>
      <name val="Arial"/>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sz val="8"/>
      <name val="Arial"/>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Open Sans"/>
      <family val="2"/>
    </font>
    <font>
      <b/>
      <sz val="22"/>
      <name val="Open Sans"/>
      <family val="2"/>
    </font>
    <font>
      <b/>
      <sz val="12"/>
      <name val="Open Sans"/>
      <family val="2"/>
    </font>
    <font>
      <sz val="12"/>
      <color rgb="FFFF0000"/>
      <name val="Open Sans"/>
      <family val="2"/>
    </font>
    <font>
      <sz val="12"/>
      <color indexed="12"/>
      <name val="Open Sans"/>
      <family val="2"/>
    </font>
    <font>
      <b/>
      <sz val="12"/>
      <color rgb="FFFF0000"/>
      <name val="Open Sans"/>
      <family val="2"/>
    </font>
    <font>
      <sz val="12"/>
      <color rgb="FF0000FF"/>
      <name val="Open Sans"/>
      <family val="2"/>
    </font>
    <font>
      <b/>
      <sz val="22"/>
      <color theme="1"/>
      <name val="Open Sans"/>
      <family val="2"/>
    </font>
    <font>
      <sz val="11"/>
      <color theme="1"/>
      <name val="Open Sans"/>
      <family val="2"/>
    </font>
    <font>
      <b/>
      <sz val="12"/>
      <color theme="1"/>
      <name val="Open Sans"/>
      <family val="2"/>
    </font>
    <font>
      <sz val="12"/>
      <color theme="1"/>
      <name val="Open Sans"/>
      <family val="2"/>
    </font>
    <font>
      <b/>
      <sz val="12"/>
      <color rgb="FF0000FF"/>
      <name val="Open Sans"/>
      <family val="2"/>
    </font>
    <font>
      <b/>
      <sz val="18"/>
      <color theme="1"/>
      <name val="Open Sans"/>
      <family val="2"/>
    </font>
    <font>
      <b/>
      <sz val="14"/>
      <color theme="1"/>
      <name val="Open Sans"/>
      <family val="2"/>
    </font>
    <font>
      <b/>
      <sz val="11"/>
      <name val="Open Sans"/>
      <family val="2"/>
    </font>
    <font>
      <b/>
      <sz val="20"/>
      <color theme="1"/>
      <name val="Open Sans"/>
      <family val="2"/>
    </font>
    <font>
      <sz val="11"/>
      <name val="Open Sans"/>
      <family val="2"/>
    </font>
    <font>
      <sz val="8"/>
      <name val="Calibri"/>
      <family val="2"/>
      <scheme val="minor"/>
    </font>
    <font>
      <b/>
      <sz val="18"/>
      <name val="Open Sans"/>
      <family val="2"/>
    </font>
    <font>
      <sz val="10"/>
      <name val="Open Sans"/>
      <family val="2"/>
    </font>
    <font>
      <b/>
      <sz val="14"/>
      <name val="Open Sans"/>
      <family val="2"/>
    </font>
    <font>
      <b/>
      <sz val="16"/>
      <name val="Open Sans"/>
      <family val="2"/>
    </font>
    <font>
      <sz val="22"/>
      <name val="Open Sans"/>
      <family val="2"/>
    </font>
    <font>
      <b/>
      <vertAlign val="subscript"/>
      <sz val="14"/>
      <name val="Open Sans"/>
      <family val="2"/>
    </font>
    <font>
      <sz val="8"/>
      <color theme="1"/>
      <name val="Open Sans"/>
      <family val="2"/>
    </font>
    <font>
      <sz val="16"/>
      <name val="Open Sans"/>
      <family val="2"/>
    </font>
    <font>
      <sz val="11"/>
      <name val="Calibri"/>
      <family val="2"/>
      <scheme val="minor"/>
    </font>
    <font>
      <i/>
      <sz val="11"/>
      <color theme="1"/>
      <name val="Calibri"/>
      <family val="2"/>
      <scheme val="minor"/>
    </font>
    <font>
      <b/>
      <i/>
      <sz val="11"/>
      <color theme="1"/>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
      <patternFill patternType="solid">
        <fgColor rgb="FFE6B8B7"/>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bgColor indexed="64"/>
      </patternFill>
    </fill>
  </fills>
  <borders count="6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186">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0" fontId="10"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0" fontId="10"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0"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8" fontId="10"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0" borderId="0"/>
    <xf numFmtId="0" fontId="2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21" fillId="0" borderId="0"/>
    <xf numFmtId="0" fontId="5"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172" fontId="12" fillId="0" borderId="0"/>
    <xf numFmtId="0" fontId="5" fillId="0" borderId="0"/>
    <xf numFmtId="0" fontId="10" fillId="0" borderId="0"/>
    <xf numFmtId="0" fontId="10" fillId="0" borderId="0"/>
    <xf numFmtId="0" fontId="10" fillId="0" borderId="0"/>
    <xf numFmtId="0" fontId="10" fillId="0" borderId="0"/>
    <xf numFmtId="0" fontId="22" fillId="0" borderId="0"/>
    <xf numFmtId="0" fontId="5" fillId="0" borderId="0"/>
    <xf numFmtId="3" fontId="23" fillId="0" borderId="0"/>
    <xf numFmtId="0" fontId="22" fillId="0" borderId="0"/>
    <xf numFmtId="0" fontId="5" fillId="0" borderId="0"/>
    <xf numFmtId="0" fontId="5" fillId="0" borderId="0"/>
    <xf numFmtId="0" fontId="21" fillId="0" borderId="0"/>
    <xf numFmtId="0" fontId="5"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10" fillId="0" borderId="0"/>
    <xf numFmtId="0" fontId="2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3" fontId="23" fillId="0" borderId="0"/>
    <xf numFmtId="172" fontId="12" fillId="0" borderId="0"/>
    <xf numFmtId="0" fontId="5" fillId="0" borderId="0"/>
    <xf numFmtId="172" fontId="12" fillId="0" borderId="0"/>
    <xf numFmtId="37" fontId="12" fillId="0" borderId="0"/>
    <xf numFmtId="0" fontId="5" fillId="0" borderId="0"/>
    <xf numFmtId="172" fontId="12" fillId="0" borderId="0"/>
    <xf numFmtId="3" fontId="23" fillId="0" borderId="0"/>
    <xf numFmtId="37" fontId="12" fillId="0" borderId="0"/>
    <xf numFmtId="0" fontId="10" fillId="0" borderId="0"/>
    <xf numFmtId="172" fontId="12" fillId="0" borderId="0"/>
    <xf numFmtId="0" fontId="5" fillId="0" borderId="0"/>
    <xf numFmtId="0" fontId="21" fillId="0" borderId="0"/>
    <xf numFmtId="3" fontId="23" fillId="0" borderId="0"/>
    <xf numFmtId="0" fontId="10" fillId="0" borderId="0"/>
    <xf numFmtId="0" fontId="21" fillId="0" borderId="0"/>
    <xf numFmtId="0" fontId="5" fillId="0" borderId="0"/>
    <xf numFmtId="0" fontId="21" fillId="0" borderId="0"/>
    <xf numFmtId="0" fontId="5"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5" fillId="23" borderId="44" applyNumberFormat="0" applyFon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9" fontId="5"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4" fontId="1" fillId="0" borderId="0" applyFont="0" applyFill="0" applyBorder="0" applyAlignment="0" applyProtection="0"/>
  </cellStyleXfs>
  <cellXfs count="501">
    <xf numFmtId="0" fontId="0" fillId="0" borderId="0" xfId="0"/>
    <xf numFmtId="0" fontId="0" fillId="26" borderId="0" xfId="0" applyFill="1"/>
    <xf numFmtId="0" fontId="28" fillId="0" borderId="0" xfId="6" applyFont="1" applyFill="1"/>
    <xf numFmtId="0" fontId="28" fillId="0" borderId="0" xfId="6" applyFont="1"/>
    <xf numFmtId="0" fontId="28" fillId="0" borderId="0" xfId="6" applyFont="1" applyFill="1" applyAlignment="1">
      <alignment horizontal="right"/>
    </xf>
    <xf numFmtId="0" fontId="30" fillId="0" borderId="0" xfId="6" applyFont="1" applyBorder="1" applyAlignment="1">
      <alignment horizontal="center"/>
    </xf>
    <xf numFmtId="0" fontId="30" fillId="0" borderId="1" xfId="6" applyFont="1" applyFill="1" applyBorder="1" applyAlignment="1">
      <alignment horizontal="right"/>
    </xf>
    <xf numFmtId="0" fontId="30" fillId="0" borderId="1" xfId="6" applyFont="1" applyBorder="1" applyAlignment="1">
      <alignment horizontal="center"/>
    </xf>
    <xf numFmtId="3" fontId="28" fillId="0" borderId="0" xfId="6" applyNumberFormat="1" applyFont="1"/>
    <xf numFmtId="167" fontId="28" fillId="0" borderId="0" xfId="6" applyNumberFormat="1" applyFont="1" applyFill="1"/>
    <xf numFmtId="0" fontId="28" fillId="0" borderId="0" xfId="6" applyFont="1" applyFill="1" applyBorder="1"/>
    <xf numFmtId="0" fontId="28" fillId="0" borderId="0" xfId="6" applyFont="1" applyFill="1" applyBorder="1" applyAlignment="1">
      <alignment horizontal="right"/>
    </xf>
    <xf numFmtId="0" fontId="28" fillId="0" borderId="0" xfId="6" applyFont="1" applyBorder="1"/>
    <xf numFmtId="3" fontId="28" fillId="0" borderId="0" xfId="6" applyNumberFormat="1" applyFont="1" applyFill="1"/>
    <xf numFmtId="0" fontId="28" fillId="0" borderId="1" xfId="6" applyFont="1" applyFill="1" applyBorder="1" applyAlignment="1">
      <alignment horizontal="right"/>
    </xf>
    <xf numFmtId="167" fontId="28" fillId="0" borderId="1" xfId="6" applyNumberFormat="1" applyFont="1" applyFill="1" applyBorder="1"/>
    <xf numFmtId="0" fontId="30" fillId="0" borderId="0" xfId="6" applyFont="1" applyFill="1" applyAlignment="1">
      <alignment horizontal="center"/>
    </xf>
    <xf numFmtId="0" fontId="30" fillId="0" borderId="1" xfId="6" applyFont="1" applyFill="1" applyBorder="1" applyAlignment="1">
      <alignment horizontal="center"/>
    </xf>
    <xf numFmtId="3" fontId="28" fillId="0" borderId="1" xfId="6" applyNumberFormat="1" applyFont="1" applyFill="1" applyBorder="1"/>
    <xf numFmtId="165" fontId="28" fillId="0" borderId="0" xfId="7" applyNumberFormat="1" applyFont="1" applyFill="1" applyBorder="1"/>
    <xf numFmtId="9" fontId="28" fillId="0" borderId="0" xfId="7" applyFont="1" applyFill="1" applyBorder="1"/>
    <xf numFmtId="165" fontId="28" fillId="0" borderId="0" xfId="7" applyNumberFormat="1" applyFont="1" applyFill="1"/>
    <xf numFmtId="9" fontId="28" fillId="0" borderId="0" xfId="7" applyFont="1" applyFill="1" applyBorder="1" applyAlignment="1">
      <alignment horizontal="right"/>
    </xf>
    <xf numFmtId="9" fontId="28" fillId="0" borderId="0" xfId="7" applyFont="1" applyFill="1"/>
    <xf numFmtId="165" fontId="30" fillId="0" borderId="0" xfId="7" applyNumberFormat="1" applyFont="1" applyFill="1"/>
    <xf numFmtId="9" fontId="30" fillId="0" borderId="0" xfId="7" applyFont="1" applyFill="1" applyBorder="1"/>
    <xf numFmtId="0" fontId="30" fillId="0" borderId="0" xfId="6" applyFont="1" applyFill="1" applyAlignment="1">
      <alignment horizontal="right"/>
    </xf>
    <xf numFmtId="166" fontId="30" fillId="0" borderId="0" xfId="8" applyNumberFormat="1" applyFont="1"/>
    <xf numFmtId="0" fontId="30" fillId="0" borderId="0" xfId="6" applyFont="1"/>
    <xf numFmtId="165" fontId="28" fillId="0" borderId="0" xfId="2" applyNumberFormat="1" applyFont="1" applyBorder="1"/>
    <xf numFmtId="0" fontId="28" fillId="0" borderId="0" xfId="6" applyFont="1" applyAlignment="1">
      <alignment horizontal="right"/>
    </xf>
    <xf numFmtId="0" fontId="28" fillId="0" borderId="1" xfId="6" applyFont="1" applyBorder="1" applyAlignment="1">
      <alignment horizontal="right"/>
    </xf>
    <xf numFmtId="0" fontId="30" fillId="0" borderId="1" xfId="6" applyFont="1" applyBorder="1" applyAlignment="1">
      <alignment horizontal="right"/>
    </xf>
    <xf numFmtId="165" fontId="28" fillId="0" borderId="0" xfId="1104" applyNumberFormat="1" applyFont="1"/>
    <xf numFmtId="9" fontId="28" fillId="0" borderId="0" xfId="1104" applyFont="1" applyFill="1" applyBorder="1"/>
    <xf numFmtId="165" fontId="28" fillId="0" borderId="1" xfId="1104" applyNumberFormat="1" applyFont="1" applyBorder="1"/>
    <xf numFmtId="9" fontId="28" fillId="0" borderId="1" xfId="1104" applyFont="1" applyFill="1" applyBorder="1"/>
    <xf numFmtId="165" fontId="30" fillId="0" borderId="0" xfId="1104" applyNumberFormat="1" applyFont="1"/>
    <xf numFmtId="0" fontId="30" fillId="0" borderId="0" xfId="6" applyFont="1" applyAlignment="1">
      <alignment horizontal="right"/>
    </xf>
    <xf numFmtId="9" fontId="28" fillId="0" borderId="0" xfId="2" applyFont="1" applyBorder="1"/>
    <xf numFmtId="0" fontId="28" fillId="0" borderId="0" xfId="6" applyFont="1" applyBorder="1" applyAlignment="1">
      <alignment horizontal="right"/>
    </xf>
    <xf numFmtId="0" fontId="36" fillId="0" borderId="0" xfId="0" applyFont="1" applyAlignment="1"/>
    <xf numFmtId="0" fontId="36" fillId="0" borderId="0" xfId="0" applyFont="1"/>
    <xf numFmtId="0" fontId="30" fillId="0" borderId="36" xfId="0" applyFont="1" applyBorder="1"/>
    <xf numFmtId="0" fontId="28" fillId="0" borderId="36" xfId="0" applyFont="1" applyBorder="1"/>
    <xf numFmtId="0" fontId="28" fillId="0" borderId="50" xfId="0" applyFont="1" applyBorder="1"/>
    <xf numFmtId="0" fontId="30" fillId="25" borderId="51" xfId="0" applyFont="1" applyFill="1" applyBorder="1" applyAlignment="1">
      <alignment horizontal="right"/>
    </xf>
    <xf numFmtId="0" fontId="38" fillId="0" borderId="2" xfId="0" applyFont="1" applyBorder="1"/>
    <xf numFmtId="0" fontId="30" fillId="0" borderId="36" xfId="0" applyFont="1" applyFill="1" applyBorder="1" applyAlignment="1">
      <alignment horizontal="right"/>
    </xf>
    <xf numFmtId="0" fontId="37" fillId="0" borderId="2" xfId="0" applyFont="1" applyBorder="1"/>
    <xf numFmtId="0" fontId="30" fillId="25" borderId="52" xfId="0" applyFont="1" applyFill="1" applyBorder="1" applyAlignment="1">
      <alignment horizontal="right"/>
    </xf>
    <xf numFmtId="0" fontId="38" fillId="0" borderId="0" xfId="0" applyFont="1"/>
    <xf numFmtId="0" fontId="40" fillId="0" borderId="0" xfId="0" applyFont="1" applyAlignment="1">
      <alignment horizontal="center"/>
    </xf>
    <xf numFmtId="0" fontId="37" fillId="0" borderId="0" xfId="0" applyFont="1" applyBorder="1" applyAlignment="1">
      <alignment horizontal="center"/>
    </xf>
    <xf numFmtId="0" fontId="30" fillId="0" borderId="0" xfId="0" applyFont="1" applyFill="1" applyBorder="1" applyAlignment="1">
      <alignment horizontal="right"/>
    </xf>
    <xf numFmtId="0" fontId="38" fillId="0" borderId="0" xfId="0" applyFont="1" applyBorder="1"/>
    <xf numFmtId="0" fontId="30" fillId="0" borderId="2" xfId="0" applyFont="1" applyBorder="1" applyAlignment="1">
      <alignment horizontal="right"/>
    </xf>
    <xf numFmtId="0" fontId="36" fillId="0" borderId="0" xfId="0" applyFont="1" applyBorder="1"/>
    <xf numFmtId="0" fontId="30" fillId="0" borderId="4" xfId="0" applyFont="1" applyBorder="1" applyAlignment="1">
      <alignment horizontal="center" vertical="center"/>
    </xf>
    <xf numFmtId="165" fontId="30" fillId="0" borderId="9" xfId="2" applyNumberFormat="1" applyFont="1" applyBorder="1" applyAlignment="1">
      <alignment horizontal="center" vertical="center"/>
    </xf>
    <xf numFmtId="0" fontId="30" fillId="0" borderId="7" xfId="0" applyFont="1" applyBorder="1" applyAlignment="1">
      <alignment horizontal="center" vertical="center"/>
    </xf>
    <xf numFmtId="165" fontId="30" fillId="0" borderId="7" xfId="2" applyNumberFormat="1" applyFont="1" applyBorder="1" applyAlignment="1">
      <alignment horizontal="center" vertical="center"/>
    </xf>
    <xf numFmtId="165" fontId="30" fillId="0" borderId="11" xfId="2" applyNumberFormat="1" applyFont="1" applyBorder="1" applyAlignment="1">
      <alignment horizontal="center" vertical="center"/>
    </xf>
    <xf numFmtId="0" fontId="28" fillId="0" borderId="2" xfId="0" applyFont="1" applyBorder="1" applyAlignment="1">
      <alignment horizontal="center" vertical="center"/>
    </xf>
    <xf numFmtId="165" fontId="28" fillId="0" borderId="2" xfId="2" applyNumberFormat="1" applyFont="1" applyBorder="1" applyAlignment="1">
      <alignment horizontal="center" vertical="center"/>
    </xf>
    <xf numFmtId="165" fontId="28" fillId="0" borderId="10" xfId="2" applyNumberFormat="1" applyFont="1" applyBorder="1" applyAlignment="1">
      <alignment horizontal="center" vertical="center"/>
    </xf>
    <xf numFmtId="0" fontId="28" fillId="0" borderId="10" xfId="0" applyFont="1" applyBorder="1"/>
    <xf numFmtId="5" fontId="28" fillId="0" borderId="10" xfId="0" applyNumberFormat="1" applyFont="1" applyBorder="1"/>
    <xf numFmtId="10" fontId="28" fillId="0" borderId="2" xfId="2" applyNumberFormat="1" applyFont="1" applyBorder="1"/>
    <xf numFmtId="166" fontId="28" fillId="0" borderId="10" xfId="686" applyNumberFormat="1" applyFont="1" applyBorder="1"/>
    <xf numFmtId="0" fontId="28" fillId="0" borderId="11" xfId="0" applyFont="1" applyBorder="1"/>
    <xf numFmtId="166" fontId="28" fillId="0" borderId="11" xfId="686" applyNumberFormat="1" applyFont="1" applyBorder="1"/>
    <xf numFmtId="5" fontId="30" fillId="25" borderId="3" xfId="0" applyNumberFormat="1" applyFont="1" applyFill="1" applyBorder="1"/>
    <xf numFmtId="10" fontId="30" fillId="25" borderId="3" xfId="2" applyNumberFormat="1" applyFont="1" applyFill="1" applyBorder="1"/>
    <xf numFmtId="5" fontId="30" fillId="0" borderId="10" xfId="0" applyNumberFormat="1" applyFont="1" applyBorder="1"/>
    <xf numFmtId="5" fontId="30" fillId="0" borderId="10" xfId="0" applyNumberFormat="1" applyFont="1" applyFill="1" applyBorder="1"/>
    <xf numFmtId="166" fontId="28" fillId="0" borderId="10" xfId="686" applyNumberFormat="1" applyFont="1" applyFill="1" applyBorder="1"/>
    <xf numFmtId="0" fontId="40" fillId="0" borderId="0" xfId="0" applyFont="1" applyAlignment="1"/>
    <xf numFmtId="0" fontId="41" fillId="0" borderId="0" xfId="0" applyFont="1" applyAlignment="1">
      <alignment horizontal="center" vertical="center"/>
    </xf>
    <xf numFmtId="0" fontId="41" fillId="0" borderId="0" xfId="0" applyFont="1" applyBorder="1" applyAlignment="1">
      <alignment horizontal="center" vertical="center"/>
    </xf>
    <xf numFmtId="165" fontId="30" fillId="0" borderId="0" xfId="2" applyNumberFormat="1" applyFont="1" applyBorder="1" applyAlignment="1">
      <alignment horizontal="center" vertical="center"/>
    </xf>
    <xf numFmtId="0" fontId="28" fillId="0" borderId="0" xfId="0" applyFont="1" applyBorder="1" applyAlignment="1">
      <alignment horizontal="center" vertical="center"/>
    </xf>
    <xf numFmtId="0" fontId="30" fillId="0" borderId="2" xfId="0" applyFont="1" applyBorder="1"/>
    <xf numFmtId="165" fontId="28" fillId="0" borderId="0" xfId="2" applyNumberFormat="1" applyFont="1" applyBorder="1" applyAlignment="1">
      <alignment horizontal="center" vertical="center"/>
    </xf>
    <xf numFmtId="9" fontId="37" fillId="0" borderId="19" xfId="0" applyNumberFormat="1" applyFont="1" applyBorder="1" applyAlignment="1">
      <alignment horizontal="center"/>
    </xf>
    <xf numFmtId="0" fontId="28" fillId="0" borderId="2" xfId="0" applyFont="1" applyBorder="1"/>
    <xf numFmtId="10" fontId="28" fillId="0" borderId="10" xfId="2" applyNumberFormat="1" applyFont="1" applyBorder="1"/>
    <xf numFmtId="10" fontId="28" fillId="0" borderId="0" xfId="2" applyNumberFormat="1" applyFont="1" applyBorder="1"/>
    <xf numFmtId="5" fontId="28" fillId="0" borderId="0" xfId="2" applyNumberFormat="1" applyFont="1" applyBorder="1"/>
    <xf numFmtId="165" fontId="37" fillId="0" borderId="0" xfId="2" applyNumberFormat="1" applyFont="1" applyAlignment="1">
      <alignment horizontal="center"/>
    </xf>
    <xf numFmtId="5" fontId="28" fillId="0" borderId="0" xfId="0" applyNumberFormat="1" applyFont="1" applyBorder="1"/>
    <xf numFmtId="5" fontId="36" fillId="0" borderId="0" xfId="0" applyNumberFormat="1" applyFont="1" applyBorder="1"/>
    <xf numFmtId="166" fontId="28" fillId="0" borderId="0" xfId="686" applyNumberFormat="1" applyFont="1" applyBorder="1"/>
    <xf numFmtId="5" fontId="30" fillId="0" borderId="19" xfId="0" applyNumberFormat="1" applyFont="1" applyBorder="1"/>
    <xf numFmtId="0" fontId="30" fillId="25" borderId="13" xfId="0" applyFont="1" applyFill="1" applyBorder="1" applyAlignment="1">
      <alignment horizontal="right"/>
    </xf>
    <xf numFmtId="5" fontId="30" fillId="0" borderId="0" xfId="0" applyNumberFormat="1" applyFont="1" applyFill="1" applyBorder="1"/>
    <xf numFmtId="10" fontId="30" fillId="25" borderId="0" xfId="2" applyNumberFormat="1" applyFont="1" applyFill="1" applyBorder="1"/>
    <xf numFmtId="1" fontId="28" fillId="0" borderId="0" xfId="2" applyNumberFormat="1" applyFont="1" applyBorder="1"/>
    <xf numFmtId="5" fontId="30" fillId="25" borderId="0" xfId="0" applyNumberFormat="1" applyFont="1" applyFill="1" applyBorder="1"/>
    <xf numFmtId="5" fontId="30" fillId="0" borderId="0" xfId="0" applyNumberFormat="1" applyFont="1" applyBorder="1"/>
    <xf numFmtId="0" fontId="30" fillId="0" borderId="2" xfId="0" applyFont="1" applyBorder="1" applyAlignment="1">
      <alignment vertical="center"/>
    </xf>
    <xf numFmtId="165" fontId="28" fillId="0" borderId="0" xfId="2" applyNumberFormat="1" applyFont="1" applyBorder="1" applyAlignment="1">
      <alignment horizontal="center"/>
    </xf>
    <xf numFmtId="166" fontId="28" fillId="0" borderId="0" xfId="686" applyNumberFormat="1" applyFont="1" applyFill="1" applyBorder="1"/>
    <xf numFmtId="166" fontId="28" fillId="0" borderId="0" xfId="2" applyNumberFormat="1" applyFont="1" applyBorder="1"/>
    <xf numFmtId="1" fontId="28" fillId="0" borderId="0" xfId="2" applyNumberFormat="1" applyFont="1" applyFill="1" applyBorder="1"/>
    <xf numFmtId="0" fontId="28" fillId="0" borderId="2" xfId="0" applyFont="1" applyFill="1" applyBorder="1"/>
    <xf numFmtId="165" fontId="36" fillId="0" borderId="0" xfId="0" applyNumberFormat="1" applyFont="1"/>
    <xf numFmtId="166" fontId="30" fillId="0" borderId="0" xfId="1" applyNumberFormat="1" applyFont="1" applyBorder="1"/>
    <xf numFmtId="7" fontId="36" fillId="0" borderId="0" xfId="0" applyNumberFormat="1" applyFont="1" applyBorder="1"/>
    <xf numFmtId="0" fontId="28" fillId="0" borderId="11" xfId="0" applyFont="1" applyFill="1" applyBorder="1"/>
    <xf numFmtId="0" fontId="28" fillId="0" borderId="0" xfId="0" applyFont="1" applyBorder="1"/>
    <xf numFmtId="166" fontId="28" fillId="0" borderId="11" xfId="686" applyNumberFormat="1" applyFont="1" applyFill="1" applyBorder="1"/>
    <xf numFmtId="0" fontId="36" fillId="0" borderId="0" xfId="0" applyFont="1" applyBorder="1" applyAlignment="1">
      <alignment wrapText="1"/>
    </xf>
    <xf numFmtId="0" fontId="36" fillId="0" borderId="0" xfId="0" applyFont="1" applyAlignment="1">
      <alignment wrapText="1"/>
    </xf>
    <xf numFmtId="9" fontId="36" fillId="0" borderId="0" xfId="0" applyNumberFormat="1" applyFont="1" applyBorder="1"/>
    <xf numFmtId="10" fontId="36" fillId="0" borderId="0" xfId="0" applyNumberFormat="1" applyFont="1" applyBorder="1"/>
    <xf numFmtId="176" fontId="36" fillId="0" borderId="0" xfId="0" applyNumberFormat="1" applyFont="1" applyBorder="1"/>
    <xf numFmtId="0" fontId="36" fillId="0" borderId="0" xfId="0" applyFont="1" applyAlignment="1">
      <alignment horizontal="left" wrapText="1"/>
    </xf>
    <xf numFmtId="167" fontId="28" fillId="0" borderId="0" xfId="0" applyNumberFormat="1" applyFont="1" applyFill="1" applyBorder="1"/>
    <xf numFmtId="0" fontId="38" fillId="0" borderId="0" xfId="0" applyFont="1" applyBorder="1" applyAlignment="1"/>
    <xf numFmtId="0" fontId="37" fillId="0" borderId="4" xfId="0" applyFont="1" applyBorder="1" applyAlignment="1">
      <alignment horizontal="center" wrapText="1"/>
    </xf>
    <xf numFmtId="0" fontId="37" fillId="0" borderId="9" xfId="0" applyFont="1" applyBorder="1" applyAlignment="1">
      <alignment horizontal="center" wrapText="1"/>
    </xf>
    <xf numFmtId="0" fontId="37" fillId="0" borderId="9" xfId="0" applyFont="1" applyBorder="1" applyAlignment="1">
      <alignment horizontal="center"/>
    </xf>
    <xf numFmtId="0" fontId="30" fillId="0" borderId="0" xfId="6" applyFont="1" applyFill="1" applyBorder="1" applyAlignment="1">
      <alignment horizontal="center"/>
    </xf>
    <xf numFmtId="0" fontId="37" fillId="0" borderId="7" xfId="0" applyFont="1" applyBorder="1" applyAlignment="1">
      <alignment horizontal="center" wrapText="1"/>
    </xf>
    <xf numFmtId="0" fontId="37" fillId="0" borderId="11" xfId="0" applyFont="1" applyBorder="1" applyAlignment="1">
      <alignment horizontal="center" wrapText="1"/>
    </xf>
    <xf numFmtId="0" fontId="37" fillId="0" borderId="11" xfId="0" applyFont="1" applyBorder="1" applyAlignment="1">
      <alignment horizontal="center"/>
    </xf>
    <xf numFmtId="0" fontId="37" fillId="0" borderId="0" xfId="0" applyFont="1" applyBorder="1"/>
    <xf numFmtId="0" fontId="28" fillId="0" borderId="9" xfId="6" applyFont="1" applyFill="1" applyBorder="1" applyAlignment="1">
      <alignment horizontal="right"/>
    </xf>
    <xf numFmtId="43" fontId="38" fillId="0" borderId="9" xfId="1" applyFont="1" applyBorder="1"/>
    <xf numFmtId="0" fontId="28" fillId="0" borderId="10" xfId="6" applyFont="1" applyFill="1" applyBorder="1" applyAlignment="1">
      <alignment horizontal="right"/>
    </xf>
    <xf numFmtId="43" fontId="28" fillId="0" borderId="10" xfId="1" applyFont="1" applyBorder="1"/>
    <xf numFmtId="43" fontId="38" fillId="0" borderId="10" xfId="1" applyFont="1" applyBorder="1"/>
    <xf numFmtId="43" fontId="39" fillId="0" borderId="10" xfId="1" applyFont="1" applyBorder="1"/>
    <xf numFmtId="2" fontId="34" fillId="0" borderId="2" xfId="0" applyNumberFormat="1" applyFont="1" applyBorder="1"/>
    <xf numFmtId="43" fontId="38" fillId="24" borderId="10" xfId="1" applyFont="1" applyFill="1" applyBorder="1"/>
    <xf numFmtId="2" fontId="38" fillId="0" borderId="2" xfId="0" applyNumberFormat="1" applyFont="1" applyBorder="1"/>
    <xf numFmtId="0" fontId="28" fillId="0" borderId="11" xfId="6" applyFont="1" applyFill="1" applyBorder="1" applyAlignment="1">
      <alignment horizontal="right"/>
    </xf>
    <xf numFmtId="43" fontId="28" fillId="0" borderId="11" xfId="1" applyFont="1" applyBorder="1"/>
    <xf numFmtId="2" fontId="38" fillId="0" borderId="5" xfId="0" applyNumberFormat="1" applyFont="1" applyBorder="1"/>
    <xf numFmtId="43" fontId="28" fillId="0" borderId="9" xfId="1" applyFont="1" applyFill="1" applyBorder="1"/>
    <xf numFmtId="2" fontId="38" fillId="24" borderId="9" xfId="0" applyNumberFormat="1" applyFont="1" applyFill="1" applyBorder="1"/>
    <xf numFmtId="2" fontId="38" fillId="0" borderId="0" xfId="0" applyNumberFormat="1" applyFont="1" applyBorder="1"/>
    <xf numFmtId="43" fontId="28" fillId="0" borderId="10" xfId="1" applyFont="1" applyFill="1" applyBorder="1"/>
    <xf numFmtId="2" fontId="38" fillId="24" borderId="10" xfId="0" applyNumberFormat="1" applyFont="1" applyFill="1" applyBorder="1"/>
    <xf numFmtId="2" fontId="39" fillId="0" borderId="0" xfId="0" applyNumberFormat="1" applyFont="1" applyBorder="1"/>
    <xf numFmtId="43" fontId="39" fillId="0" borderId="10" xfId="1" applyFont="1" applyFill="1" applyBorder="1"/>
    <xf numFmtId="2" fontId="39" fillId="0" borderId="10" xfId="0" applyNumberFormat="1" applyFont="1" applyBorder="1"/>
    <xf numFmtId="2" fontId="38" fillId="0" borderId="10" xfId="0" applyNumberFormat="1" applyFont="1" applyBorder="1"/>
    <xf numFmtId="43" fontId="38" fillId="0" borderId="2" xfId="1" applyFont="1" applyBorder="1"/>
    <xf numFmtId="165" fontId="28" fillId="0" borderId="0" xfId="2" applyNumberFormat="1" applyFont="1" applyFill="1" applyBorder="1"/>
    <xf numFmtId="168" fontId="28" fillId="0" borderId="2" xfId="1185" applyNumberFormat="1" applyFont="1" applyBorder="1"/>
    <xf numFmtId="168" fontId="28" fillId="0" borderId="0" xfId="1185" applyNumberFormat="1" applyFont="1" applyBorder="1"/>
    <xf numFmtId="0" fontId="30" fillId="0" borderId="13" xfId="0" applyFont="1" applyBorder="1"/>
    <xf numFmtId="165" fontId="30" fillId="0" borderId="13" xfId="2" applyNumberFormat="1" applyFont="1" applyBorder="1" applyAlignment="1">
      <alignment horizontal="center"/>
    </xf>
    <xf numFmtId="165" fontId="30" fillId="0" borderId="29" xfId="2" applyNumberFormat="1" applyFont="1" applyBorder="1" applyAlignment="1">
      <alignment horizontal="center"/>
    </xf>
    <xf numFmtId="0" fontId="44" fillId="0" borderId="0" xfId="0" applyFont="1"/>
    <xf numFmtId="5" fontId="28" fillId="0" borderId="10" xfId="0" applyNumberFormat="1" applyFont="1" applyFill="1" applyBorder="1"/>
    <xf numFmtId="9" fontId="30" fillId="0" borderId="19" xfId="0" applyNumberFormat="1" applyFont="1" applyBorder="1"/>
    <xf numFmtId="0" fontId="30" fillId="0" borderId="19" xfId="0" applyFont="1" applyBorder="1"/>
    <xf numFmtId="9" fontId="28" fillId="0" borderId="27" xfId="0" applyNumberFormat="1" applyFont="1" applyBorder="1"/>
    <xf numFmtId="9" fontId="28" fillId="0" borderId="19" xfId="0" applyNumberFormat="1" applyFont="1" applyBorder="1"/>
    <xf numFmtId="9" fontId="30" fillId="0" borderId="20" xfId="0" applyNumberFormat="1" applyFont="1" applyBorder="1"/>
    <xf numFmtId="9" fontId="30" fillId="0" borderId="31" xfId="0" applyNumberFormat="1" applyFont="1" applyBorder="1" applyAlignment="1">
      <alignment horizontal="left"/>
    </xf>
    <xf numFmtId="9" fontId="30" fillId="0" borderId="27" xfId="0" applyNumberFormat="1" applyFont="1" applyBorder="1"/>
    <xf numFmtId="0" fontId="30" fillId="0" borderId="3" xfId="0" applyFont="1" applyBorder="1" applyAlignment="1">
      <alignment horizontal="center"/>
    </xf>
    <xf numFmtId="168" fontId="28" fillId="0" borderId="10" xfId="0" applyNumberFormat="1" applyFont="1" applyBorder="1"/>
    <xf numFmtId="165" fontId="30" fillId="0" borderId="3" xfId="2" applyNumberFormat="1" applyFont="1" applyBorder="1" applyAlignment="1">
      <alignment horizontal="center"/>
    </xf>
    <xf numFmtId="165" fontId="42" fillId="0" borderId="36" xfId="0" applyNumberFormat="1" applyFont="1" applyBorder="1" applyAlignment="1">
      <alignment horizontal="center"/>
    </xf>
    <xf numFmtId="10" fontId="42" fillId="0" borderId="16" xfId="0" applyNumberFormat="1" applyFont="1" applyBorder="1" applyAlignment="1">
      <alignment horizontal="center"/>
    </xf>
    <xf numFmtId="0" fontId="44" fillId="0" borderId="0" xfId="0" applyFont="1" applyBorder="1"/>
    <xf numFmtId="168" fontId="28" fillId="0" borderId="2" xfId="2" applyNumberFormat="1" applyFont="1" applyBorder="1"/>
    <xf numFmtId="43" fontId="38" fillId="0" borderId="10" xfId="1" applyFont="1" applyFill="1" applyBorder="1"/>
    <xf numFmtId="2" fontId="38" fillId="0" borderId="10" xfId="0" applyNumberFormat="1" applyFont="1" applyFill="1" applyBorder="1"/>
    <xf numFmtId="166" fontId="28" fillId="0" borderId="0" xfId="3" applyNumberFormat="1" applyFont="1" applyFill="1" applyBorder="1" applyAlignment="1">
      <alignment horizontal="right"/>
    </xf>
    <xf numFmtId="0" fontId="30" fillId="0" borderId="15" xfId="0" applyFont="1" applyBorder="1" applyAlignment="1">
      <alignment horizontal="center"/>
    </xf>
    <xf numFmtId="0" fontId="28" fillId="0" borderId="0" xfId="6" applyFont="1" applyAlignment="1"/>
    <xf numFmtId="0" fontId="47" fillId="0" borderId="0" xfId="6" applyFont="1" applyAlignment="1"/>
    <xf numFmtId="0" fontId="28" fillId="0" borderId="0" xfId="6" applyFont="1" applyAlignment="1">
      <alignment horizontal="center" vertical="center"/>
    </xf>
    <xf numFmtId="0" fontId="47" fillId="0" borderId="0" xfId="6" applyFont="1"/>
    <xf numFmtId="164" fontId="28" fillId="0" borderId="0" xfId="686" applyNumberFormat="1" applyFont="1"/>
    <xf numFmtId="3" fontId="28" fillId="0" borderId="0" xfId="6" applyNumberFormat="1" applyFont="1" applyAlignment="1">
      <alignment horizontal="right"/>
    </xf>
    <xf numFmtId="0" fontId="28" fillId="0" borderId="0" xfId="6" applyFont="1" applyBorder="1" applyAlignment="1">
      <alignment horizontal="center"/>
    </xf>
    <xf numFmtId="0" fontId="28" fillId="0" borderId="0" xfId="6" applyFont="1" applyFill="1" applyBorder="1" applyAlignment="1">
      <alignment horizontal="center"/>
    </xf>
    <xf numFmtId="9" fontId="28" fillId="0" borderId="0" xfId="1104" applyNumberFormat="1" applyFont="1" applyBorder="1" applyAlignment="1">
      <alignment horizontal="center"/>
    </xf>
    <xf numFmtId="171" fontId="28" fillId="0" borderId="0" xfId="6" applyNumberFormat="1" applyFont="1" applyBorder="1"/>
    <xf numFmtId="165" fontId="28" fillId="0" borderId="0" xfId="1104" applyNumberFormat="1" applyFont="1" applyFill="1"/>
    <xf numFmtId="165" fontId="28" fillId="0" borderId="1" xfId="1104" applyNumberFormat="1" applyFont="1" applyFill="1" applyBorder="1"/>
    <xf numFmtId="1" fontId="30" fillId="0" borderId="0" xfId="6" applyNumberFormat="1" applyFont="1"/>
    <xf numFmtId="0" fontId="28" fillId="0" borderId="0" xfId="6" applyFont="1" applyAlignment="1">
      <alignment horizontal="center"/>
    </xf>
    <xf numFmtId="171" fontId="28" fillId="0" borderId="0" xfId="6" applyNumberFormat="1" applyFont="1" applyAlignment="1">
      <alignment horizontal="center"/>
    </xf>
    <xf numFmtId="166" fontId="30" fillId="0" borderId="0" xfId="686" applyNumberFormat="1" applyFont="1"/>
    <xf numFmtId="0" fontId="28" fillId="0" borderId="0" xfId="6" applyFont="1" applyBorder="1" applyAlignment="1">
      <alignment horizontal="center" vertical="center"/>
    </xf>
    <xf numFmtId="5" fontId="39" fillId="0" borderId="33" xfId="0" applyNumberFormat="1" applyFont="1" applyBorder="1"/>
    <xf numFmtId="0" fontId="44" fillId="0" borderId="5" xfId="0" applyFont="1" applyBorder="1" applyAlignment="1">
      <alignment wrapText="1"/>
    </xf>
    <xf numFmtId="0" fontId="44" fillId="0" borderId="0" xfId="0" applyFont="1" applyAlignment="1">
      <alignment wrapText="1"/>
    </xf>
    <xf numFmtId="0" fontId="44" fillId="0" borderId="0" xfId="0" applyFont="1" applyAlignment="1">
      <alignment horizontal="left" wrapText="1"/>
    </xf>
    <xf numFmtId="0" fontId="28" fillId="26" borderId="0" xfId="0" applyFont="1" applyFill="1" applyBorder="1" applyAlignment="1">
      <alignment horizontal="right"/>
    </xf>
    <xf numFmtId="0" fontId="28" fillId="28" borderId="5" xfId="0" applyFont="1" applyFill="1" applyBorder="1" applyAlignment="1">
      <alignment horizontal="right"/>
    </xf>
    <xf numFmtId="0" fontId="28" fillId="0" borderId="0" xfId="0" applyFont="1" applyFill="1" applyBorder="1" applyAlignment="1">
      <alignment horizontal="right"/>
    </xf>
    <xf numFmtId="165" fontId="28" fillId="0" borderId="0" xfId="2" applyNumberFormat="1" applyFont="1"/>
    <xf numFmtId="43" fontId="34" fillId="0" borderId="0" xfId="1" applyFont="1" applyFill="1" applyBorder="1"/>
    <xf numFmtId="3" fontId="28" fillId="0" borderId="1" xfId="6" applyNumberFormat="1" applyFont="1" applyBorder="1"/>
    <xf numFmtId="0" fontId="28" fillId="0" borderId="5" xfId="0" applyFont="1" applyFill="1" applyBorder="1" applyAlignment="1">
      <alignment horizontal="right"/>
    </xf>
    <xf numFmtId="0" fontId="28" fillId="0" borderId="1" xfId="0" applyFont="1" applyFill="1" applyBorder="1" applyAlignment="1">
      <alignment horizontal="right"/>
    </xf>
    <xf numFmtId="165" fontId="28" fillId="0" borderId="1" xfId="7" applyNumberFormat="1" applyFont="1" applyFill="1" applyBorder="1"/>
    <xf numFmtId="2" fontId="32" fillId="0" borderId="0" xfId="6" applyNumberFormat="1" applyFont="1" applyFill="1" applyBorder="1"/>
    <xf numFmtId="0" fontId="30" fillId="0" borderId="2" xfId="0" applyFont="1" applyFill="1" applyBorder="1" applyAlignment="1">
      <alignment horizontal="center"/>
    </xf>
    <xf numFmtId="0" fontId="49" fillId="0" borderId="0" xfId="0" applyFont="1" applyAlignment="1">
      <alignment horizontal="center"/>
    </xf>
    <xf numFmtId="0" fontId="30" fillId="0" borderId="15" xfId="0" applyFont="1" applyBorder="1" applyAlignment="1">
      <alignment horizontal="center" vertical="center"/>
    </xf>
    <xf numFmtId="0" fontId="30" fillId="0" borderId="36" xfId="0" applyFont="1" applyBorder="1" applyAlignment="1">
      <alignment horizontal="center"/>
    </xf>
    <xf numFmtId="166" fontId="28" fillId="0" borderId="36" xfId="1" applyNumberFormat="1" applyFont="1" applyBorder="1"/>
    <xf numFmtId="166" fontId="28" fillId="0" borderId="36" xfId="686" applyNumberFormat="1" applyFont="1" applyBorder="1"/>
    <xf numFmtId="166" fontId="30" fillId="25" borderId="51" xfId="686" applyNumberFormat="1" applyFont="1" applyFill="1" applyBorder="1"/>
    <xf numFmtId="166" fontId="30" fillId="0" borderId="36" xfId="1" applyNumberFormat="1" applyFont="1" applyBorder="1"/>
    <xf numFmtId="166" fontId="44" fillId="0" borderId="36" xfId="686" applyNumberFormat="1" applyFont="1" applyBorder="1"/>
    <xf numFmtId="166" fontId="28" fillId="0" borderId="36" xfId="686" applyNumberFormat="1" applyFont="1" applyFill="1" applyBorder="1"/>
    <xf numFmtId="166" fontId="30" fillId="0" borderId="49" xfId="1" applyNumberFormat="1" applyFont="1" applyBorder="1"/>
    <xf numFmtId="166" fontId="30" fillId="25" borderId="52" xfId="1" applyNumberFormat="1" applyFont="1" applyFill="1" applyBorder="1"/>
    <xf numFmtId="166" fontId="30" fillId="25" borderId="52" xfId="686" applyNumberFormat="1" applyFont="1" applyFill="1" applyBorder="1"/>
    <xf numFmtId="0" fontId="30" fillId="0" borderId="26" xfId="0" applyFont="1" applyBorder="1" applyAlignment="1">
      <alignment horizontal="center"/>
    </xf>
    <xf numFmtId="0" fontId="30" fillId="0" borderId="28" xfId="0" applyFont="1" applyFill="1" applyBorder="1" applyAlignment="1">
      <alignment horizontal="center"/>
    </xf>
    <xf numFmtId="5" fontId="28" fillId="0" borderId="26" xfId="0" applyNumberFormat="1" applyFont="1" applyBorder="1"/>
    <xf numFmtId="10" fontId="28" fillId="0" borderId="2" xfId="1104" applyNumberFormat="1" applyFont="1" applyBorder="1"/>
    <xf numFmtId="166" fontId="28" fillId="0" borderId="2" xfId="686" applyNumberFormat="1" applyFont="1" applyBorder="1"/>
    <xf numFmtId="166" fontId="28" fillId="0" borderId="28" xfId="686" applyNumberFormat="1" applyFont="1" applyBorder="1"/>
    <xf numFmtId="5" fontId="30" fillId="25" borderId="17" xfId="0" applyNumberFormat="1" applyFont="1" applyFill="1" applyBorder="1"/>
    <xf numFmtId="10" fontId="30" fillId="25" borderId="13" xfId="1104" applyNumberFormat="1" applyFont="1" applyFill="1" applyBorder="1"/>
    <xf numFmtId="166" fontId="30" fillId="25" borderId="13" xfId="686" applyNumberFormat="1" applyFont="1" applyFill="1" applyBorder="1"/>
    <xf numFmtId="166" fontId="30" fillId="25" borderId="18" xfId="686" applyNumberFormat="1" applyFont="1" applyFill="1" applyBorder="1"/>
    <xf numFmtId="5" fontId="30" fillId="0" borderId="26" xfId="0" applyNumberFormat="1" applyFont="1" applyFill="1" applyBorder="1"/>
    <xf numFmtId="10" fontId="44" fillId="0" borderId="2" xfId="1104" applyNumberFormat="1" applyFont="1" applyBorder="1"/>
    <xf numFmtId="166" fontId="44" fillId="0" borderId="2" xfId="686" applyNumberFormat="1" applyFont="1" applyBorder="1"/>
    <xf numFmtId="166" fontId="44" fillId="0" borderId="28" xfId="686" applyNumberFormat="1" applyFont="1" applyBorder="1"/>
    <xf numFmtId="10" fontId="28" fillId="0" borderId="26" xfId="1104" applyNumberFormat="1" applyFont="1" applyBorder="1"/>
    <xf numFmtId="5" fontId="30" fillId="25" borderId="22" xfId="0" applyNumberFormat="1" applyFont="1" applyFill="1" applyBorder="1"/>
    <xf numFmtId="10" fontId="30" fillId="25" borderId="48" xfId="1104" applyNumberFormat="1" applyFont="1" applyFill="1" applyBorder="1"/>
    <xf numFmtId="166" fontId="30" fillId="25" borderId="48" xfId="686" applyNumberFormat="1" applyFont="1" applyFill="1" applyBorder="1"/>
    <xf numFmtId="166" fontId="30" fillId="25" borderId="23" xfId="686" applyNumberFormat="1" applyFont="1" applyFill="1" applyBorder="1"/>
    <xf numFmtId="175" fontId="44" fillId="0" borderId="0" xfId="2" applyNumberFormat="1" applyFont="1" applyBorder="1"/>
    <xf numFmtId="9" fontId="30" fillId="0" borderId="0" xfId="2" applyFont="1" applyBorder="1" applyAlignment="1">
      <alignment horizontal="center"/>
    </xf>
    <xf numFmtId="0" fontId="44" fillId="0" borderId="0" xfId="0" applyNumberFormat="1" applyFont="1"/>
    <xf numFmtId="177" fontId="28" fillId="0" borderId="0" xfId="1185" applyNumberFormat="1" applyFont="1" applyBorder="1"/>
    <xf numFmtId="177" fontId="44" fillId="0" borderId="0" xfId="0" applyNumberFormat="1" applyFont="1" applyBorder="1"/>
    <xf numFmtId="0" fontId="30" fillId="0" borderId="59" xfId="0" applyFont="1" applyFill="1" applyBorder="1" applyAlignment="1">
      <alignment horizontal="center"/>
    </xf>
    <xf numFmtId="0" fontId="30" fillId="0" borderId="34" xfId="0" applyFont="1" applyFill="1" applyBorder="1" applyAlignment="1">
      <alignment horizontal="center"/>
    </xf>
    <xf numFmtId="166" fontId="28" fillId="0" borderId="26" xfId="686" applyNumberFormat="1" applyFont="1" applyBorder="1"/>
    <xf numFmtId="10" fontId="28" fillId="0" borderId="30" xfId="1104" applyNumberFormat="1" applyFont="1" applyBorder="1"/>
    <xf numFmtId="169" fontId="30" fillId="25" borderId="14" xfId="686" applyNumberFormat="1" applyFont="1" applyFill="1" applyBorder="1" applyAlignment="1">
      <alignment horizontal="right"/>
    </xf>
    <xf numFmtId="166" fontId="30" fillId="25" borderId="17" xfId="686" applyNumberFormat="1" applyFont="1" applyFill="1" applyBorder="1"/>
    <xf numFmtId="10" fontId="30" fillId="25" borderId="61" xfId="1104" applyNumberFormat="1" applyFont="1" applyFill="1" applyBorder="1"/>
    <xf numFmtId="169" fontId="44" fillId="0" borderId="12" xfId="686" applyNumberFormat="1" applyFont="1" applyBorder="1"/>
    <xf numFmtId="166" fontId="44" fillId="0" borderId="26" xfId="686" applyNumberFormat="1" applyFont="1" applyBorder="1"/>
    <xf numFmtId="10" fontId="44" fillId="0" borderId="30" xfId="1104" applyNumberFormat="1" applyFont="1" applyBorder="1"/>
    <xf numFmtId="169" fontId="28" fillId="0" borderId="12" xfId="686" applyNumberFormat="1" applyFont="1" applyBorder="1" applyAlignment="1">
      <alignment horizontal="right"/>
    </xf>
    <xf numFmtId="169" fontId="30" fillId="25" borderId="53" xfId="686" applyNumberFormat="1" applyFont="1" applyFill="1" applyBorder="1" applyAlignment="1">
      <alignment horizontal="right"/>
    </xf>
    <xf numFmtId="166" fontId="30" fillId="25" borderId="22" xfId="686" applyNumberFormat="1" applyFont="1" applyFill="1" applyBorder="1"/>
    <xf numFmtId="10" fontId="30" fillId="25" borderId="62" xfId="1104" applyNumberFormat="1" applyFont="1" applyFill="1" applyBorder="1"/>
    <xf numFmtId="0" fontId="44" fillId="0" borderId="36" xfId="0" applyFont="1" applyBorder="1"/>
    <xf numFmtId="0" fontId="30" fillId="0" borderId="24" xfId="0" applyFont="1" applyFill="1" applyBorder="1" applyAlignment="1">
      <alignment horizontal="center"/>
    </xf>
    <xf numFmtId="165" fontId="28" fillId="0" borderId="0" xfId="7" applyNumberFormat="1" applyFont="1" applyBorder="1"/>
    <xf numFmtId="165" fontId="28" fillId="0" borderId="1" xfId="7" applyNumberFormat="1" applyFont="1" applyBorder="1"/>
    <xf numFmtId="165" fontId="30" fillId="0" borderId="0" xfId="7" applyNumberFormat="1" applyFont="1"/>
    <xf numFmtId="165" fontId="28" fillId="0" borderId="0" xfId="6" applyNumberFormat="1" applyFont="1" applyBorder="1" applyAlignment="1">
      <alignment horizontal="center" vertical="center"/>
    </xf>
    <xf numFmtId="165" fontId="28" fillId="0" borderId="0" xfId="6" applyNumberFormat="1" applyFont="1" applyAlignment="1">
      <alignment horizontal="center" vertical="center"/>
    </xf>
    <xf numFmtId="0" fontId="28" fillId="0" borderId="0" xfId="6" applyFont="1" applyAlignment="1">
      <alignment horizontal="center" vertical="center" wrapText="1"/>
    </xf>
    <xf numFmtId="165" fontId="28" fillId="0" borderId="0" xfId="2" applyNumberFormat="1" applyFont="1" applyFill="1"/>
    <xf numFmtId="0" fontId="30" fillId="0" borderId="0" xfId="0" applyFont="1" applyFill="1" applyBorder="1" applyAlignment="1"/>
    <xf numFmtId="166" fontId="28" fillId="29" borderId="0" xfId="3" applyNumberFormat="1" applyFont="1" applyFill="1" applyBorder="1" applyAlignment="1">
      <alignment horizontal="right"/>
    </xf>
    <xf numFmtId="168" fontId="28" fillId="29" borderId="1" xfId="1185" applyNumberFormat="1" applyFont="1" applyFill="1" applyBorder="1" applyAlignment="1">
      <alignment horizontal="right"/>
    </xf>
    <xf numFmtId="165" fontId="28" fillId="0" borderId="0" xfId="0" applyNumberFormat="1" applyFont="1" applyFill="1" applyAlignment="1">
      <alignment horizontal="right"/>
    </xf>
    <xf numFmtId="0" fontId="50" fillId="0" borderId="0" xfId="6" applyFont="1" applyFill="1" applyAlignment="1"/>
    <xf numFmtId="4" fontId="28" fillId="0" borderId="1" xfId="6" applyNumberFormat="1" applyFont="1" applyFill="1" applyBorder="1"/>
    <xf numFmtId="166" fontId="30" fillId="0" borderId="0" xfId="1" applyNumberFormat="1" applyFont="1" applyFill="1"/>
    <xf numFmtId="1" fontId="30" fillId="0" borderId="0" xfId="6" applyNumberFormat="1" applyFont="1" applyFill="1"/>
    <xf numFmtId="166" fontId="28" fillId="0" borderId="0" xfId="8" applyNumberFormat="1" applyFont="1" applyFill="1"/>
    <xf numFmtId="166" fontId="28" fillId="0" borderId="1" xfId="8" applyNumberFormat="1" applyFont="1" applyFill="1" applyBorder="1"/>
    <xf numFmtId="166" fontId="30" fillId="0" borderId="0" xfId="8" applyNumberFormat="1" applyFont="1" applyFill="1"/>
    <xf numFmtId="9" fontId="28" fillId="0" borderId="0" xfId="2" applyFont="1" applyFill="1"/>
    <xf numFmtId="9" fontId="28" fillId="0" borderId="1" xfId="2" applyFont="1" applyFill="1" applyBorder="1"/>
    <xf numFmtId="9" fontId="28" fillId="0" borderId="0" xfId="2" applyNumberFormat="1" applyFont="1" applyFill="1"/>
    <xf numFmtId="0" fontId="33" fillId="0" borderId="0" xfId="0" applyFont="1" applyFill="1" applyBorder="1" applyAlignment="1">
      <alignment horizontal="center"/>
    </xf>
    <xf numFmtId="0" fontId="28" fillId="0" borderId="0" xfId="0" applyFont="1" applyFill="1"/>
    <xf numFmtId="0" fontId="28" fillId="0" borderId="0" xfId="0" applyFont="1" applyFill="1" applyBorder="1"/>
    <xf numFmtId="0" fontId="31" fillId="0" borderId="0" xfId="0" applyFont="1" applyFill="1"/>
    <xf numFmtId="0" fontId="46" fillId="0" borderId="0" xfId="0" applyFont="1" applyFill="1" applyAlignment="1">
      <alignment horizontal="center"/>
    </xf>
    <xf numFmtId="0" fontId="30" fillId="0" borderId="15" xfId="0" applyFont="1" applyFill="1" applyBorder="1" applyAlignment="1">
      <alignment horizontal="center"/>
    </xf>
    <xf numFmtId="0" fontId="30" fillId="0" borderId="0" xfId="0" applyFont="1" applyFill="1" applyBorder="1" applyAlignment="1">
      <alignment horizontal="center"/>
    </xf>
    <xf numFmtId="0" fontId="30" fillId="0" borderId="1" xfId="0" applyFont="1" applyFill="1" applyBorder="1" applyAlignment="1">
      <alignment horizontal="right"/>
    </xf>
    <xf numFmtId="0" fontId="30" fillId="0" borderId="50" xfId="0" applyFont="1" applyFill="1" applyBorder="1" applyAlignment="1">
      <alignment horizontal="center"/>
    </xf>
    <xf numFmtId="0" fontId="44" fillId="0" borderId="0" xfId="0" applyFont="1" applyFill="1"/>
    <xf numFmtId="166" fontId="28" fillId="0" borderId="36" xfId="3" applyNumberFormat="1" applyFont="1" applyFill="1" applyBorder="1" applyAlignment="1"/>
    <xf numFmtId="166" fontId="28" fillId="0" borderId="0" xfId="3" applyNumberFormat="1" applyFont="1" applyFill="1" applyBorder="1" applyAlignment="1">
      <alignment horizontal="center"/>
    </xf>
    <xf numFmtId="0" fontId="30" fillId="0" borderId="35" xfId="0" applyFont="1" applyFill="1" applyBorder="1" applyAlignment="1">
      <alignment horizontal="center"/>
    </xf>
    <xf numFmtId="166" fontId="28" fillId="0" borderId="0" xfId="1" applyNumberFormat="1" applyFont="1" applyFill="1"/>
    <xf numFmtId="0" fontId="28" fillId="0" borderId="49" xfId="0" applyFont="1" applyFill="1" applyBorder="1" applyAlignment="1">
      <alignment horizontal="center"/>
    </xf>
    <xf numFmtId="0" fontId="28" fillId="0" borderId="0" xfId="0" applyFont="1" applyFill="1" applyBorder="1" applyAlignment="1">
      <alignment horizontal="center"/>
    </xf>
    <xf numFmtId="9" fontId="28" fillId="0" borderId="50" xfId="0" applyNumberFormat="1" applyFont="1" applyFill="1" applyBorder="1" applyAlignment="1">
      <alignment horizontal="center"/>
    </xf>
    <xf numFmtId="9" fontId="28" fillId="0" borderId="0" xfId="0" applyNumberFormat="1" applyFont="1" applyFill="1" applyBorder="1" applyAlignment="1">
      <alignment horizontal="center"/>
    </xf>
    <xf numFmtId="0" fontId="28" fillId="0" borderId="0" xfId="0" applyFont="1" applyFill="1" applyAlignment="1">
      <alignment horizontal="right"/>
    </xf>
    <xf numFmtId="0" fontId="31" fillId="0" borderId="0" xfId="0" applyFont="1" applyFill="1" applyAlignment="1">
      <alignment horizontal="right"/>
    </xf>
    <xf numFmtId="169" fontId="28" fillId="0" borderId="0" xfId="3" applyNumberFormat="1" applyFont="1" applyFill="1" applyBorder="1" applyAlignment="1">
      <alignment horizontal="right"/>
    </xf>
    <xf numFmtId="9" fontId="28" fillId="0" borderId="16" xfId="0" applyNumberFormat="1" applyFont="1" applyFill="1" applyBorder="1" applyAlignment="1">
      <alignment horizontal="center"/>
    </xf>
    <xf numFmtId="166" fontId="28" fillId="0" borderId="19" xfId="3" applyNumberFormat="1" applyFont="1" applyFill="1" applyBorder="1" applyAlignment="1">
      <alignment horizontal="center"/>
    </xf>
    <xf numFmtId="0" fontId="30" fillId="0" borderId="65" xfId="0" applyFont="1" applyFill="1" applyBorder="1" applyAlignment="1">
      <alignment horizontal="center"/>
    </xf>
    <xf numFmtId="43" fontId="28" fillId="0" borderId="0" xfId="3" applyNumberFormat="1" applyFont="1" applyFill="1" applyBorder="1" applyAlignment="1">
      <alignment horizontal="right"/>
    </xf>
    <xf numFmtId="0" fontId="28" fillId="0" borderId="36" xfId="0" applyFont="1" applyFill="1" applyBorder="1"/>
    <xf numFmtId="166" fontId="28" fillId="0" borderId="0" xfId="0" applyNumberFormat="1" applyFont="1" applyFill="1"/>
    <xf numFmtId="43" fontId="28" fillId="0" borderId="0" xfId="0" applyNumberFormat="1" applyFont="1" applyFill="1" applyBorder="1"/>
    <xf numFmtId="0" fontId="28" fillId="0" borderId="64" xfId="0" applyFont="1" applyFill="1" applyBorder="1"/>
    <xf numFmtId="164" fontId="28" fillId="0" borderId="0" xfId="0" applyNumberFormat="1" applyFont="1" applyFill="1" applyBorder="1"/>
    <xf numFmtId="166" fontId="28" fillId="0" borderId="0" xfId="3" applyNumberFormat="1" applyFont="1" applyFill="1" applyBorder="1" applyAlignment="1">
      <alignment horizontal="right" wrapText="1"/>
    </xf>
    <xf numFmtId="9" fontId="28" fillId="0" borderId="0" xfId="2" applyFont="1" applyFill="1" applyBorder="1" applyAlignment="1">
      <alignment horizontal="right"/>
    </xf>
    <xf numFmtId="9" fontId="28" fillId="0" borderId="0" xfId="2" applyNumberFormat="1" applyFont="1" applyFill="1" applyBorder="1" applyAlignment="1">
      <alignment horizontal="right"/>
    </xf>
    <xf numFmtId="0" fontId="28" fillId="0" borderId="0" xfId="0" applyFont="1" applyFill="1" applyAlignment="1">
      <alignment wrapText="1"/>
    </xf>
    <xf numFmtId="10" fontId="28" fillId="0" borderId="0" xfId="0" applyNumberFormat="1" applyFont="1" applyFill="1"/>
    <xf numFmtId="43" fontId="28" fillId="0" borderId="0" xfId="1" applyFont="1" applyFill="1"/>
    <xf numFmtId="166" fontId="28" fillId="0" borderId="1" xfId="1" applyNumberFormat="1" applyFont="1" applyFill="1" applyBorder="1"/>
    <xf numFmtId="166" fontId="28" fillId="0" borderId="5" xfId="1" applyNumberFormat="1" applyFont="1" applyFill="1" applyBorder="1"/>
    <xf numFmtId="166" fontId="28" fillId="0" borderId="0" xfId="1" applyNumberFormat="1" applyFont="1" applyFill="1" applyBorder="1"/>
    <xf numFmtId="0" fontId="30" fillId="0" borderId="0" xfId="6" applyFont="1" applyBorder="1"/>
    <xf numFmtId="165" fontId="28" fillId="0" borderId="0" xfId="6" applyNumberFormat="1" applyFont="1" applyFill="1" applyBorder="1"/>
    <xf numFmtId="165" fontId="30" fillId="0" borderId="0" xfId="7" applyNumberFormat="1" applyFont="1" applyBorder="1"/>
    <xf numFmtId="165" fontId="28" fillId="0" borderId="0" xfId="7" applyNumberFormat="1" applyFont="1"/>
    <xf numFmtId="3" fontId="28" fillId="0" borderId="1" xfId="6" applyNumberFormat="1" applyFont="1" applyBorder="1" applyAlignment="1">
      <alignment horizontal="right"/>
    </xf>
    <xf numFmtId="0" fontId="29" fillId="27" borderId="0" xfId="6" applyFont="1" applyFill="1" applyBorder="1" applyAlignment="1"/>
    <xf numFmtId="3" fontId="28" fillId="0" borderId="0" xfId="6" applyNumberFormat="1" applyFont="1" applyAlignment="1">
      <alignment horizontal="right" vertical="center"/>
    </xf>
    <xf numFmtId="3" fontId="28" fillId="0" borderId="0" xfId="6" applyNumberFormat="1" applyFont="1" applyFill="1" applyBorder="1"/>
    <xf numFmtId="9" fontId="30" fillId="0" borderId="0" xfId="7" applyFont="1" applyFill="1"/>
    <xf numFmtId="170" fontId="30" fillId="0" borderId="0" xfId="6" applyNumberFormat="1" applyFont="1" applyFill="1"/>
    <xf numFmtId="169" fontId="38" fillId="0" borderId="11" xfId="1" applyNumberFormat="1" applyFont="1" applyBorder="1"/>
    <xf numFmtId="43" fontId="28" fillId="0" borderId="10" xfId="1" applyNumberFormat="1" applyFont="1" applyFill="1" applyBorder="1"/>
    <xf numFmtId="0" fontId="30" fillId="0" borderId="37" xfId="0" applyFont="1" applyFill="1" applyBorder="1" applyAlignment="1">
      <alignment horizontal="center"/>
    </xf>
    <xf numFmtId="0" fontId="31" fillId="0" borderId="0" xfId="0" applyFont="1" applyFill="1" applyBorder="1" applyAlignment="1">
      <alignment horizontal="center"/>
    </xf>
    <xf numFmtId="1" fontId="28" fillId="0" borderId="0" xfId="3" applyNumberFormat="1" applyFont="1" applyFill="1" applyBorder="1" applyAlignment="1">
      <alignment horizontal="right"/>
    </xf>
    <xf numFmtId="166" fontId="28" fillId="0" borderId="36" xfId="3" applyNumberFormat="1" applyFont="1" applyFill="1" applyBorder="1" applyAlignment="1">
      <alignment horizontal="right"/>
    </xf>
    <xf numFmtId="9" fontId="31" fillId="0" borderId="0" xfId="0" applyNumberFormat="1" applyFont="1" applyFill="1" applyBorder="1" applyAlignment="1">
      <alignment horizontal="center"/>
    </xf>
    <xf numFmtId="0" fontId="33" fillId="0" borderId="0" xfId="0" applyFont="1" applyFill="1" applyAlignment="1">
      <alignment horizontal="center"/>
    </xf>
    <xf numFmtId="9" fontId="28" fillId="0" borderId="36" xfId="0" applyNumberFormat="1" applyFont="1" applyFill="1" applyBorder="1" applyAlignment="1">
      <alignment horizontal="center"/>
    </xf>
    <xf numFmtId="168" fontId="28" fillId="0" borderId="0" xfId="4" applyNumberFormat="1" applyFont="1" applyFill="1" applyBorder="1" applyAlignment="1">
      <alignment horizontal="right"/>
    </xf>
    <xf numFmtId="165" fontId="28" fillId="0" borderId="0" xfId="5" applyNumberFormat="1" applyFont="1" applyFill="1" applyBorder="1" applyAlignment="1">
      <alignment horizontal="right"/>
    </xf>
    <xf numFmtId="2" fontId="28" fillId="0" borderId="0" xfId="2" applyNumberFormat="1" applyFont="1" applyFill="1" applyBorder="1" applyAlignment="1">
      <alignment horizontal="right"/>
    </xf>
    <xf numFmtId="168" fontId="28" fillId="0" borderId="1" xfId="1185" applyNumberFormat="1" applyFont="1" applyFill="1" applyBorder="1" applyAlignment="1">
      <alignment horizontal="right"/>
    </xf>
    <xf numFmtId="166" fontId="28" fillId="0" borderId="0" xfId="0" applyNumberFormat="1" applyFont="1" applyFill="1" applyBorder="1"/>
    <xf numFmtId="43" fontId="28" fillId="0" borderId="0" xfId="0" applyNumberFormat="1" applyFont="1" applyFill="1"/>
    <xf numFmtId="168" fontId="28" fillId="0" borderId="36" xfId="4" applyNumberFormat="1" applyFont="1" applyFill="1" applyBorder="1" applyAlignment="1">
      <alignment horizontal="right"/>
    </xf>
    <xf numFmtId="0" fontId="28" fillId="0" borderId="36" xfId="0" applyFont="1" applyFill="1" applyBorder="1" applyAlignment="1">
      <alignment horizontal="right"/>
    </xf>
    <xf numFmtId="165" fontId="28" fillId="0" borderId="0" xfId="2" applyNumberFormat="1" applyFont="1" applyFill="1" applyBorder="1" applyAlignment="1">
      <alignment horizontal="right"/>
    </xf>
    <xf numFmtId="0" fontId="28" fillId="0" borderId="0" xfId="0" applyFont="1" applyFill="1" applyBorder="1" applyAlignment="1">
      <alignment horizontal="right" wrapText="1"/>
    </xf>
    <xf numFmtId="9" fontId="28" fillId="0" borderId="0" xfId="0" applyNumberFormat="1" applyFont="1" applyFill="1" applyBorder="1" applyAlignment="1">
      <alignment horizontal="right"/>
    </xf>
    <xf numFmtId="0" fontId="28" fillId="0" borderId="0" xfId="0" applyFont="1" applyFill="1" applyBorder="1" applyAlignment="1">
      <alignment wrapText="1"/>
    </xf>
    <xf numFmtId="10" fontId="28" fillId="0" borderId="0" xfId="0" applyNumberFormat="1" applyFont="1" applyFill="1" applyBorder="1" applyAlignment="1">
      <alignment horizontal="right"/>
    </xf>
    <xf numFmtId="0" fontId="46" fillId="0" borderId="0" xfId="0" applyFont="1" applyFill="1" applyBorder="1" applyAlignment="1">
      <alignment horizontal="center"/>
    </xf>
    <xf numFmtId="0" fontId="30" fillId="0" borderId="12" xfId="0" applyFont="1" applyFill="1" applyBorder="1" applyAlignment="1">
      <alignment horizontal="center"/>
    </xf>
    <xf numFmtId="166" fontId="28" fillId="0" borderId="2" xfId="686" applyNumberFormat="1" applyFont="1" applyFill="1" applyBorder="1"/>
    <xf numFmtId="166" fontId="38" fillId="0" borderId="1" xfId="1" applyNumberFormat="1" applyFont="1" applyBorder="1"/>
    <xf numFmtId="166" fontId="38" fillId="0" borderId="11" xfId="1" applyNumberFormat="1" applyFont="1" applyFill="1" applyBorder="1"/>
    <xf numFmtId="166" fontId="28" fillId="0" borderId="11" xfId="1" applyNumberFormat="1" applyFont="1" applyFill="1" applyBorder="1"/>
    <xf numFmtId="0" fontId="0" fillId="0" borderId="0" xfId="0" applyFill="1" applyBorder="1"/>
    <xf numFmtId="165" fontId="28" fillId="0" borderId="1" xfId="2" applyNumberFormat="1" applyFont="1" applyFill="1" applyBorder="1"/>
    <xf numFmtId="9" fontId="28" fillId="0" borderId="1" xfId="7" applyFont="1" applyFill="1" applyBorder="1"/>
    <xf numFmtId="0" fontId="28" fillId="0" borderId="0" xfId="6" applyFont="1" applyFill="1" applyAlignment="1"/>
    <xf numFmtId="0" fontId="30" fillId="0" borderId="5" xfId="6" applyFont="1" applyFill="1" applyBorder="1" applyAlignment="1">
      <alignment horizontal="right"/>
    </xf>
    <xf numFmtId="166" fontId="30" fillId="0" borderId="5" xfId="8" applyNumberFormat="1" applyFont="1" applyBorder="1"/>
    <xf numFmtId="0" fontId="35" fillId="0" borderId="0" xfId="0" applyFont="1" applyFill="1" applyAlignment="1">
      <alignment horizontal="center"/>
    </xf>
    <xf numFmtId="0" fontId="42" fillId="0" borderId="0" xfId="0" applyFont="1"/>
    <xf numFmtId="5" fontId="44" fillId="0" borderId="9" xfId="0" applyNumberFormat="1" applyFont="1" applyBorder="1"/>
    <xf numFmtId="7" fontId="44" fillId="0" borderId="0" xfId="0" applyNumberFormat="1" applyFont="1" applyAlignment="1">
      <alignment horizontal="left" wrapText="1"/>
    </xf>
    <xf numFmtId="165" fontId="30" fillId="0" borderId="0" xfId="2" applyNumberFormat="1" applyFont="1" applyAlignment="1">
      <alignment horizontal="center"/>
    </xf>
    <xf numFmtId="177" fontId="28" fillId="0" borderId="34" xfId="0" applyNumberFormat="1" applyFont="1" applyBorder="1"/>
    <xf numFmtId="177" fontId="28" fillId="0" borderId="30" xfId="0" applyNumberFormat="1" applyFont="1" applyBorder="1"/>
    <xf numFmtId="5" fontId="30" fillId="0" borderId="33" xfId="0" applyNumberFormat="1" applyFont="1" applyBorder="1"/>
    <xf numFmtId="177" fontId="28" fillId="0" borderId="34" xfId="2" applyNumberFormat="1" applyFont="1" applyBorder="1"/>
    <xf numFmtId="177" fontId="28" fillId="0" borderId="30" xfId="2" applyNumberFormat="1" applyFont="1" applyBorder="1"/>
    <xf numFmtId="5" fontId="30" fillId="0" borderId="30" xfId="0" applyNumberFormat="1" applyFont="1" applyBorder="1"/>
    <xf numFmtId="5" fontId="30" fillId="0" borderId="32" xfId="0" applyNumberFormat="1" applyFont="1" applyBorder="1"/>
    <xf numFmtId="0" fontId="30" fillId="0" borderId="8" xfId="6" applyFont="1" applyFill="1" applyBorder="1" applyAlignment="1">
      <alignment horizontal="center"/>
    </xf>
    <xf numFmtId="0" fontId="28" fillId="0" borderId="8" xfId="0" applyFont="1" applyFill="1" applyBorder="1" applyAlignment="1">
      <alignment horizontal="right"/>
    </xf>
    <xf numFmtId="43" fontId="28" fillId="0" borderId="11" xfId="1" applyFont="1" applyFill="1" applyBorder="1"/>
    <xf numFmtId="43" fontId="38" fillId="0" borderId="9" xfId="1" applyFont="1" applyFill="1" applyBorder="1"/>
    <xf numFmtId="0" fontId="35" fillId="24" borderId="2" xfId="0" applyFont="1" applyFill="1" applyBorder="1" applyAlignment="1"/>
    <xf numFmtId="165" fontId="28" fillId="32" borderId="5" xfId="7" applyNumberFormat="1" applyFont="1" applyFill="1" applyBorder="1"/>
    <xf numFmtId="165" fontId="28" fillId="32" borderId="0" xfId="7" applyNumberFormat="1" applyFont="1" applyFill="1" applyBorder="1"/>
    <xf numFmtId="165" fontId="28" fillId="32" borderId="4" xfId="7" applyNumberFormat="1" applyFont="1" applyFill="1" applyBorder="1"/>
    <xf numFmtId="165" fontId="28" fillId="32" borderId="6" xfId="7" applyNumberFormat="1" applyFont="1" applyFill="1" applyBorder="1"/>
    <xf numFmtId="165" fontId="28" fillId="32" borderId="2" xfId="7" applyNumberFormat="1" applyFont="1" applyFill="1" applyBorder="1"/>
    <xf numFmtId="165" fontId="28" fillId="32" borderId="12" xfId="7" applyNumberFormat="1" applyFont="1" applyFill="1" applyBorder="1"/>
    <xf numFmtId="165" fontId="28" fillId="32" borderId="7" xfId="7" applyNumberFormat="1" applyFont="1" applyFill="1" applyBorder="1"/>
    <xf numFmtId="165" fontId="28" fillId="32" borderId="1" xfId="7" applyNumberFormat="1" applyFont="1" applyFill="1" applyBorder="1"/>
    <xf numFmtId="165" fontId="28" fillId="32" borderId="8" xfId="7" applyNumberFormat="1" applyFont="1" applyFill="1" applyBorder="1"/>
    <xf numFmtId="165" fontId="28" fillId="31" borderId="5" xfId="7" applyNumberFormat="1" applyFont="1" applyFill="1" applyBorder="1"/>
    <xf numFmtId="165" fontId="28" fillId="31" borderId="0" xfId="7" applyNumberFormat="1" applyFont="1" applyFill="1" applyBorder="1"/>
    <xf numFmtId="165" fontId="28" fillId="31" borderId="4" xfId="7" applyNumberFormat="1" applyFont="1" applyFill="1" applyBorder="1"/>
    <xf numFmtId="165" fontId="28" fillId="31" borderId="6" xfId="7" applyNumberFormat="1" applyFont="1" applyFill="1" applyBorder="1"/>
    <xf numFmtId="165" fontId="28" fillId="31" borderId="2" xfId="7" applyNumberFormat="1" applyFont="1" applyFill="1" applyBorder="1"/>
    <xf numFmtId="165" fontId="28" fillId="31" borderId="12" xfId="7" applyNumberFormat="1" applyFont="1" applyFill="1" applyBorder="1"/>
    <xf numFmtId="165" fontId="28" fillId="31" borderId="7" xfId="7" applyNumberFormat="1" applyFont="1" applyFill="1" applyBorder="1"/>
    <xf numFmtId="165" fontId="28" fillId="31" borderId="1" xfId="7" applyNumberFormat="1" applyFont="1" applyFill="1" applyBorder="1"/>
    <xf numFmtId="165" fontId="28" fillId="31" borderId="8" xfId="7" applyNumberFormat="1" applyFont="1" applyFill="1" applyBorder="1"/>
    <xf numFmtId="169" fontId="28" fillId="0" borderId="0" xfId="1" applyNumberFormat="1" applyFont="1" applyFill="1"/>
    <xf numFmtId="169" fontId="28" fillId="0" borderId="1" xfId="1" applyNumberFormat="1" applyFont="1" applyFill="1" applyBorder="1"/>
    <xf numFmtId="166" fontId="28" fillId="0" borderId="0" xfId="1" applyNumberFormat="1" applyFont="1" applyAlignment="1">
      <alignment horizontal="right"/>
    </xf>
    <xf numFmtId="166" fontId="28" fillId="0" borderId="1" xfId="1" applyNumberFormat="1" applyFont="1" applyBorder="1" applyAlignment="1">
      <alignment horizontal="right"/>
    </xf>
    <xf numFmtId="169" fontId="28" fillId="0" borderId="0" xfId="1" applyNumberFormat="1" applyFont="1"/>
    <xf numFmtId="169" fontId="28" fillId="0" borderId="1" xfId="1" applyNumberFormat="1" applyFont="1" applyBorder="1"/>
    <xf numFmtId="166" fontId="28" fillId="0" borderId="0" xfId="1" applyNumberFormat="1" applyFont="1"/>
    <xf numFmtId="169" fontId="28" fillId="0" borderId="0" xfId="1" applyNumberFormat="1" applyFont="1" applyFill="1" applyBorder="1"/>
    <xf numFmtId="166" fontId="28" fillId="0" borderId="5" xfId="1" applyNumberFormat="1" applyFont="1" applyBorder="1"/>
    <xf numFmtId="166" fontId="28" fillId="0" borderId="0" xfId="1" applyNumberFormat="1" applyFont="1" applyBorder="1"/>
    <xf numFmtId="10" fontId="52" fillId="0" borderId="0" xfId="0" applyNumberFormat="1" applyFont="1" applyAlignment="1">
      <alignment horizontal="right" vertical="center"/>
    </xf>
    <xf numFmtId="10" fontId="52" fillId="0" borderId="0" xfId="0" applyNumberFormat="1" applyFont="1" applyBorder="1" applyAlignment="1">
      <alignment horizontal="right" vertical="center"/>
    </xf>
    <xf numFmtId="0" fontId="30" fillId="0" borderId="13" xfId="0" applyFont="1" applyBorder="1" applyAlignment="1">
      <alignment horizontal="center"/>
    </xf>
    <xf numFmtId="0" fontId="30" fillId="0" borderId="29" xfId="0" applyFont="1" applyBorder="1" applyAlignment="1">
      <alignment horizontal="center"/>
    </xf>
    <xf numFmtId="165" fontId="28" fillId="0" borderId="1" xfId="2" applyNumberFormat="1" applyFont="1" applyBorder="1"/>
    <xf numFmtId="0" fontId="44" fillId="0" borderId="0" xfId="0" applyFont="1" applyAlignment="1"/>
    <xf numFmtId="0" fontId="53" fillId="0" borderId="0" xfId="0" applyFont="1"/>
    <xf numFmtId="0" fontId="54" fillId="0" borderId="0" xfId="0" applyFont="1"/>
    <xf numFmtId="0" fontId="42" fillId="0" borderId="15" xfId="0" applyFont="1" applyBorder="1" applyAlignment="1">
      <alignment horizontal="center"/>
    </xf>
    <xf numFmtId="169" fontId="28" fillId="0" borderId="12" xfId="686" applyNumberFormat="1" applyFont="1" applyBorder="1"/>
    <xf numFmtId="166" fontId="28" fillId="0" borderId="26" xfId="1" applyNumberFormat="1" applyFont="1" applyBorder="1"/>
    <xf numFmtId="168" fontId="44" fillId="0" borderId="0" xfId="0" applyNumberFormat="1" applyFont="1"/>
    <xf numFmtId="166" fontId="44" fillId="0" borderId="0" xfId="0" applyNumberFormat="1" applyFont="1"/>
    <xf numFmtId="10" fontId="44" fillId="0" borderId="0" xfId="2" applyNumberFormat="1" applyFont="1"/>
    <xf numFmtId="43" fontId="28" fillId="0" borderId="0" xfId="3" applyFont="1" applyBorder="1" applyAlignment="1">
      <alignment horizontal="right"/>
    </xf>
    <xf numFmtId="166" fontId="28" fillId="0" borderId="1" xfId="3" applyNumberFormat="1" applyFont="1" applyBorder="1" applyAlignment="1">
      <alignment horizontal="right"/>
    </xf>
    <xf numFmtId="43" fontId="28" fillId="0" borderId="1" xfId="0" applyNumberFormat="1" applyFont="1" applyFill="1" applyBorder="1"/>
    <xf numFmtId="43" fontId="28" fillId="0" borderId="0" xfId="3" applyFont="1" applyFill="1" applyBorder="1" applyAlignment="1">
      <alignment horizontal="right"/>
    </xf>
    <xf numFmtId="166" fontId="28" fillId="0" borderId="1" xfId="3" applyNumberFormat="1" applyFont="1" applyFill="1" applyBorder="1" applyAlignment="1">
      <alignment horizontal="right"/>
    </xf>
    <xf numFmtId="43" fontId="28" fillId="26" borderId="0" xfId="0" applyNumberFormat="1" applyFont="1" applyFill="1"/>
    <xf numFmtId="43" fontId="28" fillId="26" borderId="1" xfId="0" applyNumberFormat="1" applyFont="1" applyFill="1" applyBorder="1"/>
    <xf numFmtId="43" fontId="44" fillId="0" borderId="0" xfId="1" applyFont="1"/>
    <xf numFmtId="166" fontId="28" fillId="0" borderId="16" xfId="3" applyNumberFormat="1" applyFont="1" applyFill="1" applyBorder="1" applyAlignment="1">
      <alignment horizontal="right"/>
    </xf>
    <xf numFmtId="166" fontId="28" fillId="0" borderId="16" xfId="3" applyNumberFormat="1" applyFont="1" applyFill="1" applyBorder="1" applyAlignment="1"/>
    <xf numFmtId="0" fontId="43" fillId="32" borderId="55" xfId="0" applyFont="1" applyFill="1" applyBorder="1" applyAlignment="1">
      <alignment horizontal="center" vertical="center"/>
    </xf>
    <xf numFmtId="0" fontId="43" fillId="32" borderId="63" xfId="0" applyFont="1" applyFill="1" applyBorder="1" applyAlignment="1">
      <alignment horizontal="center" vertical="center"/>
    </xf>
    <xf numFmtId="0" fontId="43" fillId="32" borderId="56" xfId="0" applyFont="1" applyFill="1" applyBorder="1" applyAlignment="1">
      <alignment horizontal="center" vertical="center"/>
    </xf>
    <xf numFmtId="0" fontId="55" fillId="26" borderId="0" xfId="0" applyFont="1" applyFill="1" applyAlignment="1">
      <alignment horizontal="left" wrapText="1"/>
    </xf>
    <xf numFmtId="0" fontId="29" fillId="30" borderId="13" xfId="6" applyFont="1" applyFill="1" applyBorder="1" applyAlignment="1">
      <alignment horizontal="center"/>
    </xf>
    <xf numFmtId="0" fontId="29" fillId="30" borderId="29" xfId="6" applyFont="1" applyFill="1" applyBorder="1" applyAlignment="1">
      <alignment horizontal="center"/>
    </xf>
    <xf numFmtId="0" fontId="29" fillId="30" borderId="14" xfId="6" applyFont="1" applyFill="1" applyBorder="1" applyAlignment="1">
      <alignment horizontal="center"/>
    </xf>
    <xf numFmtId="0" fontId="30" fillId="0" borderId="13" xfId="0" applyFont="1" applyBorder="1" applyAlignment="1">
      <alignment horizontal="center"/>
    </xf>
    <xf numFmtId="0" fontId="30" fillId="0" borderId="29" xfId="0" applyFont="1" applyBorder="1" applyAlignment="1">
      <alignment horizontal="center"/>
    </xf>
    <xf numFmtId="0" fontId="30" fillId="0" borderId="14" xfId="0" applyFont="1" applyBorder="1" applyAlignment="1">
      <alignment horizontal="center"/>
    </xf>
    <xf numFmtId="0" fontId="29" fillId="30" borderId="55" xfId="0" applyFont="1" applyFill="1" applyBorder="1" applyAlignment="1">
      <alignment horizontal="center"/>
    </xf>
    <xf numFmtId="0" fontId="29" fillId="30" borderId="63" xfId="0" applyFont="1" applyFill="1" applyBorder="1" applyAlignment="1">
      <alignment horizontal="center"/>
    </xf>
    <xf numFmtId="0" fontId="29" fillId="30" borderId="56" xfId="0" applyFont="1" applyFill="1" applyBorder="1" applyAlignment="1">
      <alignment horizontal="center"/>
    </xf>
    <xf numFmtId="0" fontId="28" fillId="0" borderId="15" xfId="0" applyFont="1" applyBorder="1" applyAlignment="1">
      <alignment horizontal="center"/>
    </xf>
    <xf numFmtId="0" fontId="28" fillId="0" borderId="36" xfId="0" applyFont="1" applyBorder="1" applyAlignment="1">
      <alignment horizontal="center"/>
    </xf>
    <xf numFmtId="0" fontId="28" fillId="0" borderId="50" xfId="0" applyFont="1" applyBorder="1" applyAlignment="1">
      <alignment horizontal="center"/>
    </xf>
    <xf numFmtId="0" fontId="30" fillId="0" borderId="24" xfId="0" applyFont="1" applyBorder="1" applyAlignment="1">
      <alignment horizontal="center" vertical="center"/>
    </xf>
    <xf numFmtId="0" fontId="30" fillId="0" borderId="47" xfId="0" applyFont="1" applyBorder="1" applyAlignment="1">
      <alignment horizontal="center" vertical="center"/>
    </xf>
    <xf numFmtId="0" fontId="30" fillId="0" borderId="25" xfId="0" applyFont="1" applyBorder="1" applyAlignment="1">
      <alignment horizontal="center" vertical="center"/>
    </xf>
    <xf numFmtId="0" fontId="30" fillId="0" borderId="58" xfId="0" applyFont="1" applyFill="1" applyBorder="1" applyAlignment="1">
      <alignment horizontal="center"/>
    </xf>
    <xf numFmtId="0" fontId="30" fillId="0" borderId="57" xfId="0" applyFont="1" applyFill="1" applyBorder="1" applyAlignment="1">
      <alignment horizontal="center"/>
    </xf>
    <xf numFmtId="0" fontId="30" fillId="0" borderId="36" xfId="0" applyFont="1" applyFill="1" applyBorder="1" applyAlignment="1">
      <alignment horizontal="center" wrapText="1"/>
    </xf>
    <xf numFmtId="0" fontId="30" fillId="0" borderId="50" xfId="0" applyFont="1" applyFill="1" applyBorder="1" applyAlignment="1">
      <alignment horizontal="center" wrapText="1"/>
    </xf>
    <xf numFmtId="0" fontId="30" fillId="0" borderId="36" xfId="0" applyFont="1" applyBorder="1" applyAlignment="1">
      <alignment horizontal="center" wrapText="1"/>
    </xf>
    <xf numFmtId="0" fontId="30" fillId="0" borderId="50" xfId="0" applyFont="1" applyBorder="1" applyAlignment="1">
      <alignment horizontal="center" wrapText="1"/>
    </xf>
    <xf numFmtId="0" fontId="30" fillId="0" borderId="27"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 xfId="0" applyFont="1" applyFill="1" applyBorder="1" applyAlignment="1">
      <alignment horizontal="center" wrapText="1"/>
    </xf>
    <xf numFmtId="0" fontId="30" fillId="0" borderId="7" xfId="0" applyFont="1" applyFill="1" applyBorder="1" applyAlignment="1">
      <alignment horizontal="center" wrapText="1"/>
    </xf>
    <xf numFmtId="0" fontId="30" fillId="0" borderId="9" xfId="0" applyFont="1" applyFill="1" applyBorder="1" applyAlignment="1">
      <alignment horizontal="center" wrapText="1"/>
    </xf>
    <xf numFmtId="0" fontId="30" fillId="0" borderId="11" xfId="0" applyFont="1" applyFill="1" applyBorder="1" applyAlignment="1">
      <alignment horizontal="center" wrapText="1"/>
    </xf>
    <xf numFmtId="0" fontId="30" fillId="0" borderId="34" xfId="0" applyFont="1" applyFill="1" applyBorder="1" applyAlignment="1">
      <alignment horizontal="center" wrapText="1"/>
    </xf>
    <xf numFmtId="0" fontId="30" fillId="0" borderId="33" xfId="0" applyFont="1" applyFill="1" applyBorder="1" applyAlignment="1">
      <alignment horizontal="center" wrapText="1"/>
    </xf>
    <xf numFmtId="0" fontId="30" fillId="0" borderId="27"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46" fillId="34" borderId="13" xfId="0" applyFont="1" applyFill="1" applyBorder="1" applyAlignment="1">
      <alignment horizontal="center"/>
    </xf>
    <xf numFmtId="0" fontId="46" fillId="34" borderId="29" xfId="0" applyFont="1" applyFill="1" applyBorder="1" applyAlignment="1">
      <alignment horizontal="center"/>
    </xf>
    <xf numFmtId="0" fontId="46" fillId="34" borderId="14" xfId="0" applyFont="1" applyFill="1" applyBorder="1" applyAlignment="1">
      <alignment horizontal="center"/>
    </xf>
    <xf numFmtId="0" fontId="30" fillId="0" borderId="0" xfId="0" applyFont="1" applyFill="1" applyBorder="1" applyAlignment="1">
      <alignment horizontal="center" wrapText="1"/>
    </xf>
    <xf numFmtId="0" fontId="29" fillId="31" borderId="13" xfId="6" applyFont="1" applyFill="1" applyBorder="1" applyAlignment="1">
      <alignment horizontal="center"/>
    </xf>
    <xf numFmtId="0" fontId="29" fillId="31" borderId="29" xfId="6" applyFont="1" applyFill="1" applyBorder="1" applyAlignment="1">
      <alignment horizontal="center"/>
    </xf>
    <xf numFmtId="0" fontId="29" fillId="31" borderId="14" xfId="6" applyFont="1" applyFill="1" applyBorder="1" applyAlignment="1">
      <alignment horizontal="center"/>
    </xf>
    <xf numFmtId="0" fontId="29" fillId="31" borderId="55" xfId="0" applyFont="1" applyFill="1" applyBorder="1" applyAlignment="1">
      <alignment horizontal="center"/>
    </xf>
    <xf numFmtId="0" fontId="29" fillId="31" borderId="63" xfId="0" applyFont="1" applyFill="1" applyBorder="1" applyAlignment="1">
      <alignment horizontal="center"/>
    </xf>
    <xf numFmtId="0" fontId="29" fillId="31" borderId="56" xfId="0" applyFont="1" applyFill="1" applyBorder="1" applyAlignment="1">
      <alignment horizontal="center"/>
    </xf>
    <xf numFmtId="0" fontId="36" fillId="0" borderId="0" xfId="0" applyFont="1" applyBorder="1" applyAlignment="1">
      <alignment horizontal="center"/>
    </xf>
    <xf numFmtId="0" fontId="30" fillId="0" borderId="9" xfId="0" applyFont="1" applyBorder="1" applyAlignment="1">
      <alignment horizontal="left"/>
    </xf>
    <xf numFmtId="0" fontId="30" fillId="0" borderId="11" xfId="0" applyFont="1" applyBorder="1" applyAlignment="1">
      <alignment horizontal="left"/>
    </xf>
    <xf numFmtId="9" fontId="37" fillId="0" borderId="58" xfId="0" applyNumberFormat="1" applyFont="1" applyBorder="1" applyAlignment="1">
      <alignment horizontal="center"/>
    </xf>
    <xf numFmtId="9" fontId="37" fillId="0" borderId="57" xfId="0" applyNumberFormat="1" applyFont="1" applyBorder="1" applyAlignment="1">
      <alignment horizontal="center"/>
    </xf>
    <xf numFmtId="0" fontId="29" fillId="33" borderId="13" xfId="0" applyFont="1" applyFill="1" applyBorder="1" applyAlignment="1">
      <alignment horizontal="center"/>
    </xf>
    <xf numFmtId="0" fontId="29" fillId="33" borderId="29" xfId="0" applyFont="1" applyFill="1" applyBorder="1" applyAlignment="1">
      <alignment horizontal="center"/>
    </xf>
    <xf numFmtId="0" fontId="29" fillId="33" borderId="14" xfId="0" applyFont="1" applyFill="1" applyBorder="1" applyAlignment="1">
      <alignment horizontal="center"/>
    </xf>
    <xf numFmtId="0" fontId="48" fillId="0" borderId="0" xfId="0" applyFont="1" applyAlignment="1">
      <alignment horizontal="center" vertical="center" wrapText="1"/>
    </xf>
    <xf numFmtId="0" fontId="48" fillId="0" borderId="1" xfId="0" applyFont="1" applyBorder="1" applyAlignment="1">
      <alignment horizontal="center" vertical="center" wrapText="1"/>
    </xf>
    <xf numFmtId="0" fontId="48" fillId="0" borderId="0" xfId="0" applyFont="1" applyAlignment="1">
      <alignment horizontal="center" vertical="center"/>
    </xf>
    <xf numFmtId="0" fontId="48" fillId="0" borderId="1" xfId="0" applyFont="1" applyBorder="1" applyAlignment="1">
      <alignment horizontal="center" vertical="center"/>
    </xf>
    <xf numFmtId="0" fontId="48" fillId="0" borderId="0" xfId="0" applyFont="1" applyFill="1" applyAlignment="1">
      <alignment horizontal="center" vertical="center" wrapText="1"/>
    </xf>
    <xf numFmtId="0" fontId="48" fillId="0" borderId="1" xfId="0" applyFont="1" applyFill="1" applyBorder="1" applyAlignment="1">
      <alignment horizontal="center" vertical="center" wrapText="1"/>
    </xf>
    <xf numFmtId="0" fontId="35" fillId="24" borderId="13" xfId="0" applyFont="1" applyFill="1" applyBorder="1" applyAlignment="1">
      <alignment horizontal="center"/>
    </xf>
    <xf numFmtId="0" fontId="35" fillId="24" borderId="29" xfId="0" applyFont="1" applyFill="1" applyBorder="1" applyAlignment="1">
      <alignment horizontal="center"/>
    </xf>
    <xf numFmtId="0" fontId="35" fillId="24" borderId="14" xfId="0" applyFont="1" applyFill="1" applyBorder="1" applyAlignment="1">
      <alignment horizontal="center"/>
    </xf>
    <xf numFmtId="165" fontId="30" fillId="0" borderId="7" xfId="2" applyNumberFormat="1" applyFont="1" applyBorder="1" applyAlignment="1">
      <alignment horizontal="center" vertical="center" wrapText="1"/>
    </xf>
  </cellXfs>
  <cellStyles count="1186">
    <cellStyle name="20% - Accent1 2" xfId="10" xr:uid="{00000000-0005-0000-0000-000000000000}"/>
    <cellStyle name="20% - Accent1 2 2" xfId="11" xr:uid="{00000000-0005-0000-0000-000001000000}"/>
    <cellStyle name="20% - Accent1 2 3" xfId="12" xr:uid="{00000000-0005-0000-0000-000002000000}"/>
    <cellStyle name="20% - Accent1 2 4" xfId="13" xr:uid="{00000000-0005-0000-0000-000003000000}"/>
    <cellStyle name="20% - Accent1 3" xfId="14" xr:uid="{00000000-0005-0000-0000-000004000000}"/>
    <cellStyle name="20% - Accent1 3 2" xfId="15" xr:uid="{00000000-0005-0000-0000-000005000000}"/>
    <cellStyle name="20% - Accent1 3 3" xfId="16" xr:uid="{00000000-0005-0000-0000-000006000000}"/>
    <cellStyle name="20% - Accent1 3 4" xfId="17" xr:uid="{00000000-0005-0000-0000-000007000000}"/>
    <cellStyle name="20% - Accent1 4" xfId="18" xr:uid="{00000000-0005-0000-0000-000008000000}"/>
    <cellStyle name="20% - Accent1 4 2" xfId="19" xr:uid="{00000000-0005-0000-0000-000009000000}"/>
    <cellStyle name="20% - Accent1 4 3" xfId="20" xr:uid="{00000000-0005-0000-0000-00000A000000}"/>
    <cellStyle name="20% - Accent1 4 4" xfId="21" xr:uid="{00000000-0005-0000-0000-00000B000000}"/>
    <cellStyle name="20% - Accent1 5" xfId="22" xr:uid="{00000000-0005-0000-0000-00000C000000}"/>
    <cellStyle name="20% - Accent1 5 2" xfId="23" xr:uid="{00000000-0005-0000-0000-00000D000000}"/>
    <cellStyle name="20% - Accent1 5 3" xfId="24" xr:uid="{00000000-0005-0000-0000-00000E000000}"/>
    <cellStyle name="20% - Accent1 5 4" xfId="25" xr:uid="{00000000-0005-0000-0000-00000F000000}"/>
    <cellStyle name="20% - Accent1 6" xfId="26" xr:uid="{00000000-0005-0000-0000-000010000000}"/>
    <cellStyle name="20% - Accent1 6 2" xfId="27" xr:uid="{00000000-0005-0000-0000-000011000000}"/>
    <cellStyle name="20% - Accent1 6 3" xfId="28" xr:uid="{00000000-0005-0000-0000-000012000000}"/>
    <cellStyle name="20% - Accent1 6 4" xfId="29" xr:uid="{00000000-0005-0000-0000-000013000000}"/>
    <cellStyle name="20% - Accent1 7" xfId="30" xr:uid="{00000000-0005-0000-0000-000014000000}"/>
    <cellStyle name="20% - Accent1 7 2" xfId="31" xr:uid="{00000000-0005-0000-0000-000015000000}"/>
    <cellStyle name="20% - Accent1 7 3" xfId="32" xr:uid="{00000000-0005-0000-0000-000016000000}"/>
    <cellStyle name="20% - Accent1 7 4" xfId="33" xr:uid="{00000000-0005-0000-0000-000017000000}"/>
    <cellStyle name="20% - Accent1 8" xfId="34" xr:uid="{00000000-0005-0000-0000-000018000000}"/>
    <cellStyle name="20% - Accent2 2" xfId="35" xr:uid="{00000000-0005-0000-0000-000019000000}"/>
    <cellStyle name="20% - Accent2 2 2" xfId="36" xr:uid="{00000000-0005-0000-0000-00001A000000}"/>
    <cellStyle name="20% - Accent2 2 3" xfId="37" xr:uid="{00000000-0005-0000-0000-00001B000000}"/>
    <cellStyle name="20% - Accent2 2 4" xfId="38" xr:uid="{00000000-0005-0000-0000-00001C000000}"/>
    <cellStyle name="20% - Accent2 3" xfId="39" xr:uid="{00000000-0005-0000-0000-00001D000000}"/>
    <cellStyle name="20% - Accent2 3 2" xfId="40" xr:uid="{00000000-0005-0000-0000-00001E000000}"/>
    <cellStyle name="20% - Accent2 3 3" xfId="41" xr:uid="{00000000-0005-0000-0000-00001F000000}"/>
    <cellStyle name="20% - Accent2 3 4" xfId="42" xr:uid="{00000000-0005-0000-0000-000020000000}"/>
    <cellStyle name="20% - Accent2 4" xfId="43" xr:uid="{00000000-0005-0000-0000-000021000000}"/>
    <cellStyle name="20% - Accent2 4 2" xfId="44" xr:uid="{00000000-0005-0000-0000-000022000000}"/>
    <cellStyle name="20% - Accent2 4 3" xfId="45" xr:uid="{00000000-0005-0000-0000-000023000000}"/>
    <cellStyle name="20% - Accent2 4 4" xfId="46" xr:uid="{00000000-0005-0000-0000-000024000000}"/>
    <cellStyle name="20% - Accent2 5" xfId="47" xr:uid="{00000000-0005-0000-0000-000025000000}"/>
    <cellStyle name="20% - Accent2 5 2" xfId="48" xr:uid="{00000000-0005-0000-0000-000026000000}"/>
    <cellStyle name="20% - Accent2 5 3" xfId="49" xr:uid="{00000000-0005-0000-0000-000027000000}"/>
    <cellStyle name="20% - Accent2 5 4" xfId="50" xr:uid="{00000000-0005-0000-0000-000028000000}"/>
    <cellStyle name="20% - Accent2 6" xfId="51" xr:uid="{00000000-0005-0000-0000-000029000000}"/>
    <cellStyle name="20% - Accent2 6 2" xfId="52" xr:uid="{00000000-0005-0000-0000-00002A000000}"/>
    <cellStyle name="20% - Accent2 6 3" xfId="53" xr:uid="{00000000-0005-0000-0000-00002B000000}"/>
    <cellStyle name="20% - Accent2 6 4" xfId="54" xr:uid="{00000000-0005-0000-0000-00002C000000}"/>
    <cellStyle name="20% - Accent2 7" xfId="55" xr:uid="{00000000-0005-0000-0000-00002D000000}"/>
    <cellStyle name="20% - Accent2 7 2" xfId="56" xr:uid="{00000000-0005-0000-0000-00002E000000}"/>
    <cellStyle name="20% - Accent2 7 3" xfId="57" xr:uid="{00000000-0005-0000-0000-00002F000000}"/>
    <cellStyle name="20% - Accent2 7 4" xfId="58" xr:uid="{00000000-0005-0000-0000-000030000000}"/>
    <cellStyle name="20% - Accent2 8" xfId="59" xr:uid="{00000000-0005-0000-0000-000031000000}"/>
    <cellStyle name="20% - Accent3 2" xfId="60" xr:uid="{00000000-0005-0000-0000-000032000000}"/>
    <cellStyle name="20% - Accent3 2 2" xfId="61" xr:uid="{00000000-0005-0000-0000-000033000000}"/>
    <cellStyle name="20% - Accent3 2 3" xfId="62" xr:uid="{00000000-0005-0000-0000-000034000000}"/>
    <cellStyle name="20% - Accent3 2 4" xfId="63" xr:uid="{00000000-0005-0000-0000-000035000000}"/>
    <cellStyle name="20% - Accent3 3" xfId="64" xr:uid="{00000000-0005-0000-0000-000036000000}"/>
    <cellStyle name="20% - Accent3 3 2" xfId="65" xr:uid="{00000000-0005-0000-0000-000037000000}"/>
    <cellStyle name="20% - Accent3 3 3" xfId="66" xr:uid="{00000000-0005-0000-0000-000038000000}"/>
    <cellStyle name="20% - Accent3 3 4" xfId="67" xr:uid="{00000000-0005-0000-0000-000039000000}"/>
    <cellStyle name="20% - Accent3 4" xfId="68" xr:uid="{00000000-0005-0000-0000-00003A000000}"/>
    <cellStyle name="20% - Accent3 4 2" xfId="69" xr:uid="{00000000-0005-0000-0000-00003B000000}"/>
    <cellStyle name="20% - Accent3 4 3" xfId="70" xr:uid="{00000000-0005-0000-0000-00003C000000}"/>
    <cellStyle name="20% - Accent3 4 4" xfId="71" xr:uid="{00000000-0005-0000-0000-00003D000000}"/>
    <cellStyle name="20% - Accent3 5" xfId="72" xr:uid="{00000000-0005-0000-0000-00003E000000}"/>
    <cellStyle name="20% - Accent3 5 2" xfId="73" xr:uid="{00000000-0005-0000-0000-00003F000000}"/>
    <cellStyle name="20% - Accent3 5 3" xfId="74" xr:uid="{00000000-0005-0000-0000-000040000000}"/>
    <cellStyle name="20% - Accent3 5 4" xfId="75" xr:uid="{00000000-0005-0000-0000-000041000000}"/>
    <cellStyle name="20% - Accent3 6" xfId="76" xr:uid="{00000000-0005-0000-0000-000042000000}"/>
    <cellStyle name="20% - Accent3 6 2" xfId="77" xr:uid="{00000000-0005-0000-0000-000043000000}"/>
    <cellStyle name="20% - Accent3 6 3" xfId="78" xr:uid="{00000000-0005-0000-0000-000044000000}"/>
    <cellStyle name="20% - Accent3 6 4" xfId="79" xr:uid="{00000000-0005-0000-0000-000045000000}"/>
    <cellStyle name="20% - Accent3 7" xfId="80" xr:uid="{00000000-0005-0000-0000-000046000000}"/>
    <cellStyle name="20% - Accent3 7 2" xfId="81" xr:uid="{00000000-0005-0000-0000-000047000000}"/>
    <cellStyle name="20% - Accent3 7 3" xfId="82" xr:uid="{00000000-0005-0000-0000-000048000000}"/>
    <cellStyle name="20% - Accent3 7 4" xfId="83" xr:uid="{00000000-0005-0000-0000-000049000000}"/>
    <cellStyle name="20% - Accent3 8" xfId="84" xr:uid="{00000000-0005-0000-0000-00004A000000}"/>
    <cellStyle name="20% - Accent4 2" xfId="85" xr:uid="{00000000-0005-0000-0000-00004B000000}"/>
    <cellStyle name="20% - Accent4 2 2" xfId="86" xr:uid="{00000000-0005-0000-0000-00004C000000}"/>
    <cellStyle name="20% - Accent4 2 3" xfId="87" xr:uid="{00000000-0005-0000-0000-00004D000000}"/>
    <cellStyle name="20% - Accent4 2 4" xfId="88" xr:uid="{00000000-0005-0000-0000-00004E000000}"/>
    <cellStyle name="20% - Accent4 3" xfId="89" xr:uid="{00000000-0005-0000-0000-00004F000000}"/>
    <cellStyle name="20% - Accent4 3 2" xfId="90" xr:uid="{00000000-0005-0000-0000-000050000000}"/>
    <cellStyle name="20% - Accent4 3 3" xfId="91" xr:uid="{00000000-0005-0000-0000-000051000000}"/>
    <cellStyle name="20% - Accent4 3 4" xfId="92" xr:uid="{00000000-0005-0000-0000-000052000000}"/>
    <cellStyle name="20% - Accent4 4" xfId="93" xr:uid="{00000000-0005-0000-0000-000053000000}"/>
    <cellStyle name="20% - Accent4 4 2" xfId="94" xr:uid="{00000000-0005-0000-0000-000054000000}"/>
    <cellStyle name="20% - Accent4 4 3" xfId="95" xr:uid="{00000000-0005-0000-0000-000055000000}"/>
    <cellStyle name="20% - Accent4 4 4" xfId="96" xr:uid="{00000000-0005-0000-0000-000056000000}"/>
    <cellStyle name="20% - Accent4 5" xfId="97" xr:uid="{00000000-0005-0000-0000-000057000000}"/>
    <cellStyle name="20% - Accent4 5 2" xfId="98" xr:uid="{00000000-0005-0000-0000-000058000000}"/>
    <cellStyle name="20% - Accent4 5 3" xfId="99" xr:uid="{00000000-0005-0000-0000-000059000000}"/>
    <cellStyle name="20% - Accent4 5 4" xfId="100" xr:uid="{00000000-0005-0000-0000-00005A000000}"/>
    <cellStyle name="20% - Accent4 6" xfId="101" xr:uid="{00000000-0005-0000-0000-00005B000000}"/>
    <cellStyle name="20% - Accent4 6 2" xfId="102" xr:uid="{00000000-0005-0000-0000-00005C000000}"/>
    <cellStyle name="20% - Accent4 6 3" xfId="103" xr:uid="{00000000-0005-0000-0000-00005D000000}"/>
    <cellStyle name="20% - Accent4 6 4" xfId="104" xr:uid="{00000000-0005-0000-0000-00005E000000}"/>
    <cellStyle name="20% - Accent4 7" xfId="105" xr:uid="{00000000-0005-0000-0000-00005F000000}"/>
    <cellStyle name="20% - Accent4 7 2" xfId="106" xr:uid="{00000000-0005-0000-0000-000060000000}"/>
    <cellStyle name="20% - Accent4 7 3" xfId="107" xr:uid="{00000000-0005-0000-0000-000061000000}"/>
    <cellStyle name="20% - Accent4 7 4" xfId="108" xr:uid="{00000000-0005-0000-0000-000062000000}"/>
    <cellStyle name="20% - Accent4 8" xfId="109" xr:uid="{00000000-0005-0000-0000-000063000000}"/>
    <cellStyle name="20% - Accent5 2" xfId="110" xr:uid="{00000000-0005-0000-0000-000064000000}"/>
    <cellStyle name="20% - Accent5 2 2" xfId="111" xr:uid="{00000000-0005-0000-0000-000065000000}"/>
    <cellStyle name="20% - Accent5 2 3" xfId="112" xr:uid="{00000000-0005-0000-0000-000066000000}"/>
    <cellStyle name="20% - Accent5 2 4" xfId="113" xr:uid="{00000000-0005-0000-0000-000067000000}"/>
    <cellStyle name="20% - Accent5 3" xfId="114" xr:uid="{00000000-0005-0000-0000-000068000000}"/>
    <cellStyle name="20% - Accent5 3 2" xfId="115" xr:uid="{00000000-0005-0000-0000-000069000000}"/>
    <cellStyle name="20% - Accent5 3 3" xfId="116" xr:uid="{00000000-0005-0000-0000-00006A000000}"/>
    <cellStyle name="20% - Accent5 3 4" xfId="117" xr:uid="{00000000-0005-0000-0000-00006B000000}"/>
    <cellStyle name="20% - Accent5 4" xfId="118" xr:uid="{00000000-0005-0000-0000-00006C000000}"/>
    <cellStyle name="20% - Accent5 4 2" xfId="119" xr:uid="{00000000-0005-0000-0000-00006D000000}"/>
    <cellStyle name="20% - Accent5 4 3" xfId="120" xr:uid="{00000000-0005-0000-0000-00006E000000}"/>
    <cellStyle name="20% - Accent5 4 4" xfId="121" xr:uid="{00000000-0005-0000-0000-00006F000000}"/>
    <cellStyle name="20% - Accent5 5" xfId="122" xr:uid="{00000000-0005-0000-0000-000070000000}"/>
    <cellStyle name="20% - Accent5 5 2" xfId="123" xr:uid="{00000000-0005-0000-0000-000071000000}"/>
    <cellStyle name="20% - Accent5 5 3" xfId="124" xr:uid="{00000000-0005-0000-0000-000072000000}"/>
    <cellStyle name="20% - Accent5 5 4" xfId="125" xr:uid="{00000000-0005-0000-0000-000073000000}"/>
    <cellStyle name="20% - Accent5 6" xfId="126" xr:uid="{00000000-0005-0000-0000-000074000000}"/>
    <cellStyle name="20% - Accent5 6 2" xfId="127" xr:uid="{00000000-0005-0000-0000-000075000000}"/>
    <cellStyle name="20% - Accent5 6 3" xfId="128" xr:uid="{00000000-0005-0000-0000-000076000000}"/>
    <cellStyle name="20% - Accent5 6 4" xfId="129" xr:uid="{00000000-0005-0000-0000-000077000000}"/>
    <cellStyle name="20% - Accent5 7" xfId="130" xr:uid="{00000000-0005-0000-0000-000078000000}"/>
    <cellStyle name="20% - Accent5 7 2" xfId="131" xr:uid="{00000000-0005-0000-0000-000079000000}"/>
    <cellStyle name="20% - Accent5 7 3" xfId="132" xr:uid="{00000000-0005-0000-0000-00007A000000}"/>
    <cellStyle name="20% - Accent5 7 4" xfId="133" xr:uid="{00000000-0005-0000-0000-00007B000000}"/>
    <cellStyle name="20% - Accent5 8" xfId="134" xr:uid="{00000000-0005-0000-0000-00007C000000}"/>
    <cellStyle name="20% - Accent6 2" xfId="135" xr:uid="{00000000-0005-0000-0000-00007D000000}"/>
    <cellStyle name="20% - Accent6 2 2" xfId="136" xr:uid="{00000000-0005-0000-0000-00007E000000}"/>
    <cellStyle name="20% - Accent6 2 3" xfId="137" xr:uid="{00000000-0005-0000-0000-00007F000000}"/>
    <cellStyle name="20% - Accent6 2 4" xfId="138" xr:uid="{00000000-0005-0000-0000-000080000000}"/>
    <cellStyle name="20% - Accent6 3" xfId="139" xr:uid="{00000000-0005-0000-0000-000081000000}"/>
    <cellStyle name="20% - Accent6 3 2" xfId="140" xr:uid="{00000000-0005-0000-0000-000082000000}"/>
    <cellStyle name="20% - Accent6 3 3" xfId="141" xr:uid="{00000000-0005-0000-0000-000083000000}"/>
    <cellStyle name="20% - Accent6 3 4" xfId="142" xr:uid="{00000000-0005-0000-0000-000084000000}"/>
    <cellStyle name="20% - Accent6 4" xfId="143" xr:uid="{00000000-0005-0000-0000-000085000000}"/>
    <cellStyle name="20% - Accent6 4 2" xfId="144" xr:uid="{00000000-0005-0000-0000-000086000000}"/>
    <cellStyle name="20% - Accent6 4 3" xfId="145" xr:uid="{00000000-0005-0000-0000-000087000000}"/>
    <cellStyle name="20% - Accent6 4 4" xfId="146" xr:uid="{00000000-0005-0000-0000-000088000000}"/>
    <cellStyle name="20% - Accent6 5" xfId="147" xr:uid="{00000000-0005-0000-0000-000089000000}"/>
    <cellStyle name="20% - Accent6 5 2" xfId="148" xr:uid="{00000000-0005-0000-0000-00008A000000}"/>
    <cellStyle name="20% - Accent6 5 3" xfId="149" xr:uid="{00000000-0005-0000-0000-00008B000000}"/>
    <cellStyle name="20% - Accent6 5 4" xfId="150" xr:uid="{00000000-0005-0000-0000-00008C000000}"/>
    <cellStyle name="20% - Accent6 6" xfId="151" xr:uid="{00000000-0005-0000-0000-00008D000000}"/>
    <cellStyle name="20% - Accent6 6 2" xfId="152" xr:uid="{00000000-0005-0000-0000-00008E000000}"/>
    <cellStyle name="20% - Accent6 6 3" xfId="153" xr:uid="{00000000-0005-0000-0000-00008F000000}"/>
    <cellStyle name="20% - Accent6 6 4" xfId="154" xr:uid="{00000000-0005-0000-0000-000090000000}"/>
    <cellStyle name="20% - Accent6 7" xfId="155" xr:uid="{00000000-0005-0000-0000-000091000000}"/>
    <cellStyle name="20% - Accent6 7 2" xfId="156" xr:uid="{00000000-0005-0000-0000-000092000000}"/>
    <cellStyle name="20% - Accent6 7 3" xfId="157" xr:uid="{00000000-0005-0000-0000-000093000000}"/>
    <cellStyle name="20% - Accent6 7 4" xfId="158" xr:uid="{00000000-0005-0000-0000-000094000000}"/>
    <cellStyle name="20% - Accent6 8" xfId="159" xr:uid="{00000000-0005-0000-0000-000095000000}"/>
    <cellStyle name="40% - Accent1 2" xfId="160" xr:uid="{00000000-0005-0000-0000-000096000000}"/>
    <cellStyle name="40% - Accent1 2 2" xfId="161" xr:uid="{00000000-0005-0000-0000-000097000000}"/>
    <cellStyle name="40% - Accent1 2 3" xfId="162" xr:uid="{00000000-0005-0000-0000-000098000000}"/>
    <cellStyle name="40% - Accent1 2 4" xfId="163" xr:uid="{00000000-0005-0000-0000-000099000000}"/>
    <cellStyle name="40% - Accent1 3" xfId="164" xr:uid="{00000000-0005-0000-0000-00009A000000}"/>
    <cellStyle name="40% - Accent1 3 2" xfId="165" xr:uid="{00000000-0005-0000-0000-00009B000000}"/>
    <cellStyle name="40% - Accent1 3 3" xfId="166" xr:uid="{00000000-0005-0000-0000-00009C000000}"/>
    <cellStyle name="40% - Accent1 3 4" xfId="167" xr:uid="{00000000-0005-0000-0000-00009D000000}"/>
    <cellStyle name="40% - Accent1 4" xfId="168" xr:uid="{00000000-0005-0000-0000-00009E000000}"/>
    <cellStyle name="40% - Accent1 4 2" xfId="169" xr:uid="{00000000-0005-0000-0000-00009F000000}"/>
    <cellStyle name="40% - Accent1 4 3" xfId="170" xr:uid="{00000000-0005-0000-0000-0000A0000000}"/>
    <cellStyle name="40% - Accent1 4 4" xfId="171" xr:uid="{00000000-0005-0000-0000-0000A1000000}"/>
    <cellStyle name="40% - Accent1 5" xfId="172" xr:uid="{00000000-0005-0000-0000-0000A2000000}"/>
    <cellStyle name="40% - Accent1 5 2" xfId="173" xr:uid="{00000000-0005-0000-0000-0000A3000000}"/>
    <cellStyle name="40% - Accent1 5 3" xfId="174" xr:uid="{00000000-0005-0000-0000-0000A4000000}"/>
    <cellStyle name="40% - Accent1 5 4" xfId="175" xr:uid="{00000000-0005-0000-0000-0000A5000000}"/>
    <cellStyle name="40% - Accent1 6" xfId="176" xr:uid="{00000000-0005-0000-0000-0000A6000000}"/>
    <cellStyle name="40% - Accent1 6 2" xfId="177" xr:uid="{00000000-0005-0000-0000-0000A7000000}"/>
    <cellStyle name="40% - Accent1 6 3" xfId="178" xr:uid="{00000000-0005-0000-0000-0000A8000000}"/>
    <cellStyle name="40% - Accent1 6 4" xfId="179" xr:uid="{00000000-0005-0000-0000-0000A9000000}"/>
    <cellStyle name="40% - Accent1 7" xfId="180" xr:uid="{00000000-0005-0000-0000-0000AA000000}"/>
    <cellStyle name="40% - Accent1 7 2" xfId="181" xr:uid="{00000000-0005-0000-0000-0000AB000000}"/>
    <cellStyle name="40% - Accent1 7 3" xfId="182" xr:uid="{00000000-0005-0000-0000-0000AC000000}"/>
    <cellStyle name="40% - Accent1 7 4" xfId="183" xr:uid="{00000000-0005-0000-0000-0000AD000000}"/>
    <cellStyle name="40% - Accent1 8" xfId="184" xr:uid="{00000000-0005-0000-0000-0000AE000000}"/>
    <cellStyle name="40% - Accent2 2" xfId="185" xr:uid="{00000000-0005-0000-0000-0000AF000000}"/>
    <cellStyle name="40% - Accent2 2 2" xfId="186" xr:uid="{00000000-0005-0000-0000-0000B0000000}"/>
    <cellStyle name="40% - Accent2 2 3" xfId="187" xr:uid="{00000000-0005-0000-0000-0000B1000000}"/>
    <cellStyle name="40% - Accent2 2 4" xfId="188" xr:uid="{00000000-0005-0000-0000-0000B2000000}"/>
    <cellStyle name="40% - Accent2 3" xfId="189" xr:uid="{00000000-0005-0000-0000-0000B3000000}"/>
    <cellStyle name="40% - Accent2 3 2" xfId="190" xr:uid="{00000000-0005-0000-0000-0000B4000000}"/>
    <cellStyle name="40% - Accent2 3 3" xfId="191" xr:uid="{00000000-0005-0000-0000-0000B5000000}"/>
    <cellStyle name="40% - Accent2 3 4" xfId="192" xr:uid="{00000000-0005-0000-0000-0000B6000000}"/>
    <cellStyle name="40% - Accent2 4" xfId="193" xr:uid="{00000000-0005-0000-0000-0000B7000000}"/>
    <cellStyle name="40% - Accent2 4 2" xfId="194" xr:uid="{00000000-0005-0000-0000-0000B8000000}"/>
    <cellStyle name="40% - Accent2 4 3" xfId="195" xr:uid="{00000000-0005-0000-0000-0000B9000000}"/>
    <cellStyle name="40% - Accent2 4 4" xfId="196" xr:uid="{00000000-0005-0000-0000-0000BA000000}"/>
    <cellStyle name="40% - Accent2 5" xfId="197" xr:uid="{00000000-0005-0000-0000-0000BB000000}"/>
    <cellStyle name="40% - Accent2 5 2" xfId="198" xr:uid="{00000000-0005-0000-0000-0000BC000000}"/>
    <cellStyle name="40% - Accent2 5 3" xfId="199" xr:uid="{00000000-0005-0000-0000-0000BD000000}"/>
    <cellStyle name="40% - Accent2 5 4" xfId="200" xr:uid="{00000000-0005-0000-0000-0000BE000000}"/>
    <cellStyle name="40% - Accent2 6" xfId="201" xr:uid="{00000000-0005-0000-0000-0000BF000000}"/>
    <cellStyle name="40% - Accent2 6 2" xfId="202" xr:uid="{00000000-0005-0000-0000-0000C0000000}"/>
    <cellStyle name="40% - Accent2 6 3" xfId="203" xr:uid="{00000000-0005-0000-0000-0000C1000000}"/>
    <cellStyle name="40% - Accent2 6 4" xfId="204" xr:uid="{00000000-0005-0000-0000-0000C2000000}"/>
    <cellStyle name="40% - Accent2 7" xfId="205" xr:uid="{00000000-0005-0000-0000-0000C3000000}"/>
    <cellStyle name="40% - Accent2 7 2" xfId="206" xr:uid="{00000000-0005-0000-0000-0000C4000000}"/>
    <cellStyle name="40% - Accent2 7 3" xfId="207" xr:uid="{00000000-0005-0000-0000-0000C5000000}"/>
    <cellStyle name="40% - Accent2 7 4" xfId="208" xr:uid="{00000000-0005-0000-0000-0000C6000000}"/>
    <cellStyle name="40% - Accent2 8" xfId="209" xr:uid="{00000000-0005-0000-0000-0000C7000000}"/>
    <cellStyle name="40% - Accent3 2" xfId="210" xr:uid="{00000000-0005-0000-0000-0000C8000000}"/>
    <cellStyle name="40% - Accent3 2 2" xfId="211" xr:uid="{00000000-0005-0000-0000-0000C9000000}"/>
    <cellStyle name="40% - Accent3 2 3" xfId="212" xr:uid="{00000000-0005-0000-0000-0000CA000000}"/>
    <cellStyle name="40% - Accent3 2 4" xfId="213" xr:uid="{00000000-0005-0000-0000-0000CB000000}"/>
    <cellStyle name="40% - Accent3 3" xfId="214" xr:uid="{00000000-0005-0000-0000-0000CC000000}"/>
    <cellStyle name="40% - Accent3 3 2" xfId="215" xr:uid="{00000000-0005-0000-0000-0000CD000000}"/>
    <cellStyle name="40% - Accent3 3 3" xfId="216" xr:uid="{00000000-0005-0000-0000-0000CE000000}"/>
    <cellStyle name="40% - Accent3 3 4" xfId="217" xr:uid="{00000000-0005-0000-0000-0000CF000000}"/>
    <cellStyle name="40% - Accent3 4" xfId="218" xr:uid="{00000000-0005-0000-0000-0000D0000000}"/>
    <cellStyle name="40% - Accent3 4 2" xfId="219" xr:uid="{00000000-0005-0000-0000-0000D1000000}"/>
    <cellStyle name="40% - Accent3 4 3" xfId="220" xr:uid="{00000000-0005-0000-0000-0000D2000000}"/>
    <cellStyle name="40% - Accent3 4 4" xfId="221" xr:uid="{00000000-0005-0000-0000-0000D3000000}"/>
    <cellStyle name="40% - Accent3 5" xfId="222" xr:uid="{00000000-0005-0000-0000-0000D4000000}"/>
    <cellStyle name="40% - Accent3 5 2" xfId="223" xr:uid="{00000000-0005-0000-0000-0000D5000000}"/>
    <cellStyle name="40% - Accent3 5 3" xfId="224" xr:uid="{00000000-0005-0000-0000-0000D6000000}"/>
    <cellStyle name="40% - Accent3 5 4" xfId="225" xr:uid="{00000000-0005-0000-0000-0000D7000000}"/>
    <cellStyle name="40% - Accent3 6" xfId="226" xr:uid="{00000000-0005-0000-0000-0000D8000000}"/>
    <cellStyle name="40% - Accent3 6 2" xfId="227" xr:uid="{00000000-0005-0000-0000-0000D9000000}"/>
    <cellStyle name="40% - Accent3 6 3" xfId="228" xr:uid="{00000000-0005-0000-0000-0000DA000000}"/>
    <cellStyle name="40% - Accent3 6 4" xfId="229" xr:uid="{00000000-0005-0000-0000-0000DB000000}"/>
    <cellStyle name="40% - Accent3 7" xfId="230" xr:uid="{00000000-0005-0000-0000-0000DC000000}"/>
    <cellStyle name="40% - Accent3 7 2" xfId="231" xr:uid="{00000000-0005-0000-0000-0000DD000000}"/>
    <cellStyle name="40% - Accent3 7 3" xfId="232" xr:uid="{00000000-0005-0000-0000-0000DE000000}"/>
    <cellStyle name="40% - Accent3 7 4" xfId="233" xr:uid="{00000000-0005-0000-0000-0000DF000000}"/>
    <cellStyle name="40% - Accent3 8" xfId="234" xr:uid="{00000000-0005-0000-0000-0000E0000000}"/>
    <cellStyle name="40% - Accent4 2" xfId="235" xr:uid="{00000000-0005-0000-0000-0000E1000000}"/>
    <cellStyle name="40% - Accent4 2 2" xfId="236" xr:uid="{00000000-0005-0000-0000-0000E2000000}"/>
    <cellStyle name="40% - Accent4 2 3" xfId="237" xr:uid="{00000000-0005-0000-0000-0000E3000000}"/>
    <cellStyle name="40% - Accent4 2 4" xfId="238" xr:uid="{00000000-0005-0000-0000-0000E4000000}"/>
    <cellStyle name="40% - Accent4 3" xfId="239" xr:uid="{00000000-0005-0000-0000-0000E5000000}"/>
    <cellStyle name="40% - Accent4 3 2" xfId="240" xr:uid="{00000000-0005-0000-0000-0000E6000000}"/>
    <cellStyle name="40% - Accent4 3 3" xfId="241" xr:uid="{00000000-0005-0000-0000-0000E7000000}"/>
    <cellStyle name="40% - Accent4 3 4" xfId="242" xr:uid="{00000000-0005-0000-0000-0000E8000000}"/>
    <cellStyle name="40% - Accent4 4" xfId="243" xr:uid="{00000000-0005-0000-0000-0000E9000000}"/>
    <cellStyle name="40% - Accent4 4 2" xfId="244" xr:uid="{00000000-0005-0000-0000-0000EA000000}"/>
    <cellStyle name="40% - Accent4 4 3" xfId="245" xr:uid="{00000000-0005-0000-0000-0000EB000000}"/>
    <cellStyle name="40% - Accent4 4 4" xfId="246" xr:uid="{00000000-0005-0000-0000-0000EC000000}"/>
    <cellStyle name="40% - Accent4 5" xfId="247" xr:uid="{00000000-0005-0000-0000-0000ED000000}"/>
    <cellStyle name="40% - Accent4 5 2" xfId="248" xr:uid="{00000000-0005-0000-0000-0000EE000000}"/>
    <cellStyle name="40% - Accent4 5 3" xfId="249" xr:uid="{00000000-0005-0000-0000-0000EF000000}"/>
    <cellStyle name="40% - Accent4 5 4" xfId="250" xr:uid="{00000000-0005-0000-0000-0000F0000000}"/>
    <cellStyle name="40% - Accent4 6" xfId="251" xr:uid="{00000000-0005-0000-0000-0000F1000000}"/>
    <cellStyle name="40% - Accent4 6 2" xfId="252" xr:uid="{00000000-0005-0000-0000-0000F2000000}"/>
    <cellStyle name="40% - Accent4 6 3" xfId="253" xr:uid="{00000000-0005-0000-0000-0000F3000000}"/>
    <cellStyle name="40% - Accent4 6 4" xfId="254" xr:uid="{00000000-0005-0000-0000-0000F4000000}"/>
    <cellStyle name="40% - Accent4 7" xfId="255" xr:uid="{00000000-0005-0000-0000-0000F5000000}"/>
    <cellStyle name="40% - Accent4 7 2" xfId="256" xr:uid="{00000000-0005-0000-0000-0000F6000000}"/>
    <cellStyle name="40% - Accent4 7 3" xfId="257" xr:uid="{00000000-0005-0000-0000-0000F7000000}"/>
    <cellStyle name="40% - Accent4 7 4" xfId="258" xr:uid="{00000000-0005-0000-0000-0000F8000000}"/>
    <cellStyle name="40% - Accent4 8" xfId="259" xr:uid="{00000000-0005-0000-0000-0000F9000000}"/>
    <cellStyle name="40% - Accent5 2" xfId="260" xr:uid="{00000000-0005-0000-0000-0000FA000000}"/>
    <cellStyle name="40% - Accent5 2 2" xfId="261" xr:uid="{00000000-0005-0000-0000-0000FB000000}"/>
    <cellStyle name="40% - Accent5 2 3" xfId="262" xr:uid="{00000000-0005-0000-0000-0000FC000000}"/>
    <cellStyle name="40% - Accent5 2 4" xfId="263" xr:uid="{00000000-0005-0000-0000-0000FD000000}"/>
    <cellStyle name="40% - Accent5 3" xfId="264" xr:uid="{00000000-0005-0000-0000-0000FE000000}"/>
    <cellStyle name="40% - Accent5 3 2" xfId="265" xr:uid="{00000000-0005-0000-0000-0000FF000000}"/>
    <cellStyle name="40% - Accent5 3 3" xfId="266" xr:uid="{00000000-0005-0000-0000-000000010000}"/>
    <cellStyle name="40% - Accent5 3 4" xfId="267" xr:uid="{00000000-0005-0000-0000-000001010000}"/>
    <cellStyle name="40% - Accent5 4" xfId="268" xr:uid="{00000000-0005-0000-0000-000002010000}"/>
    <cellStyle name="40% - Accent5 4 2" xfId="269" xr:uid="{00000000-0005-0000-0000-000003010000}"/>
    <cellStyle name="40% - Accent5 4 3" xfId="270" xr:uid="{00000000-0005-0000-0000-000004010000}"/>
    <cellStyle name="40% - Accent5 4 4" xfId="271" xr:uid="{00000000-0005-0000-0000-000005010000}"/>
    <cellStyle name="40% - Accent5 5" xfId="272" xr:uid="{00000000-0005-0000-0000-000006010000}"/>
    <cellStyle name="40% - Accent5 5 2" xfId="273" xr:uid="{00000000-0005-0000-0000-000007010000}"/>
    <cellStyle name="40% - Accent5 5 3" xfId="274" xr:uid="{00000000-0005-0000-0000-000008010000}"/>
    <cellStyle name="40% - Accent5 5 4" xfId="275" xr:uid="{00000000-0005-0000-0000-000009010000}"/>
    <cellStyle name="40% - Accent5 6" xfId="276" xr:uid="{00000000-0005-0000-0000-00000A010000}"/>
    <cellStyle name="40% - Accent5 6 2" xfId="277" xr:uid="{00000000-0005-0000-0000-00000B010000}"/>
    <cellStyle name="40% - Accent5 6 3" xfId="278" xr:uid="{00000000-0005-0000-0000-00000C010000}"/>
    <cellStyle name="40% - Accent5 6 4" xfId="279" xr:uid="{00000000-0005-0000-0000-00000D010000}"/>
    <cellStyle name="40% - Accent5 7" xfId="280" xr:uid="{00000000-0005-0000-0000-00000E010000}"/>
    <cellStyle name="40% - Accent5 7 2" xfId="281" xr:uid="{00000000-0005-0000-0000-00000F010000}"/>
    <cellStyle name="40% - Accent5 7 3" xfId="282" xr:uid="{00000000-0005-0000-0000-000010010000}"/>
    <cellStyle name="40% - Accent5 7 4" xfId="283" xr:uid="{00000000-0005-0000-0000-000011010000}"/>
    <cellStyle name="40% - Accent5 8" xfId="284" xr:uid="{00000000-0005-0000-0000-000012010000}"/>
    <cellStyle name="40% - Accent6 2" xfId="285" xr:uid="{00000000-0005-0000-0000-000013010000}"/>
    <cellStyle name="40% - Accent6 2 2" xfId="286" xr:uid="{00000000-0005-0000-0000-000014010000}"/>
    <cellStyle name="40% - Accent6 2 3" xfId="287" xr:uid="{00000000-0005-0000-0000-000015010000}"/>
    <cellStyle name="40% - Accent6 2 4" xfId="288" xr:uid="{00000000-0005-0000-0000-000016010000}"/>
    <cellStyle name="40% - Accent6 3" xfId="289" xr:uid="{00000000-0005-0000-0000-000017010000}"/>
    <cellStyle name="40% - Accent6 3 2" xfId="290" xr:uid="{00000000-0005-0000-0000-000018010000}"/>
    <cellStyle name="40% - Accent6 3 3" xfId="291" xr:uid="{00000000-0005-0000-0000-000019010000}"/>
    <cellStyle name="40% - Accent6 3 4" xfId="292" xr:uid="{00000000-0005-0000-0000-00001A010000}"/>
    <cellStyle name="40% - Accent6 4" xfId="293" xr:uid="{00000000-0005-0000-0000-00001B010000}"/>
    <cellStyle name="40% - Accent6 4 2" xfId="294" xr:uid="{00000000-0005-0000-0000-00001C010000}"/>
    <cellStyle name="40% - Accent6 4 3" xfId="295" xr:uid="{00000000-0005-0000-0000-00001D010000}"/>
    <cellStyle name="40% - Accent6 4 4" xfId="296" xr:uid="{00000000-0005-0000-0000-00001E010000}"/>
    <cellStyle name="40% - Accent6 5" xfId="297" xr:uid="{00000000-0005-0000-0000-00001F010000}"/>
    <cellStyle name="40% - Accent6 5 2" xfId="298" xr:uid="{00000000-0005-0000-0000-000020010000}"/>
    <cellStyle name="40% - Accent6 5 3" xfId="299" xr:uid="{00000000-0005-0000-0000-000021010000}"/>
    <cellStyle name="40% - Accent6 5 4" xfId="300" xr:uid="{00000000-0005-0000-0000-000022010000}"/>
    <cellStyle name="40% - Accent6 6" xfId="301" xr:uid="{00000000-0005-0000-0000-000023010000}"/>
    <cellStyle name="40% - Accent6 6 2" xfId="302" xr:uid="{00000000-0005-0000-0000-000024010000}"/>
    <cellStyle name="40% - Accent6 6 3" xfId="303" xr:uid="{00000000-0005-0000-0000-000025010000}"/>
    <cellStyle name="40% - Accent6 6 4" xfId="304" xr:uid="{00000000-0005-0000-0000-000026010000}"/>
    <cellStyle name="40% - Accent6 7" xfId="305" xr:uid="{00000000-0005-0000-0000-000027010000}"/>
    <cellStyle name="40% - Accent6 7 2" xfId="306" xr:uid="{00000000-0005-0000-0000-000028010000}"/>
    <cellStyle name="40% - Accent6 7 3" xfId="307" xr:uid="{00000000-0005-0000-0000-000029010000}"/>
    <cellStyle name="40% - Accent6 7 4" xfId="308" xr:uid="{00000000-0005-0000-0000-00002A010000}"/>
    <cellStyle name="40% - Accent6 8" xfId="309" xr:uid="{00000000-0005-0000-0000-00002B010000}"/>
    <cellStyle name="60% - Accent1 2" xfId="310" xr:uid="{00000000-0005-0000-0000-00002C010000}"/>
    <cellStyle name="60% - Accent1 2 2" xfId="311" xr:uid="{00000000-0005-0000-0000-00002D010000}"/>
    <cellStyle name="60% - Accent1 2 3" xfId="312" xr:uid="{00000000-0005-0000-0000-00002E010000}"/>
    <cellStyle name="60% - Accent1 2 4" xfId="313" xr:uid="{00000000-0005-0000-0000-00002F010000}"/>
    <cellStyle name="60% - Accent1 3" xfId="314" xr:uid="{00000000-0005-0000-0000-000030010000}"/>
    <cellStyle name="60% - Accent1 3 2" xfId="315" xr:uid="{00000000-0005-0000-0000-000031010000}"/>
    <cellStyle name="60% - Accent1 3 3" xfId="316" xr:uid="{00000000-0005-0000-0000-000032010000}"/>
    <cellStyle name="60% - Accent1 3 4" xfId="317" xr:uid="{00000000-0005-0000-0000-000033010000}"/>
    <cellStyle name="60% - Accent1 4" xfId="318" xr:uid="{00000000-0005-0000-0000-000034010000}"/>
    <cellStyle name="60% - Accent1 4 2" xfId="319" xr:uid="{00000000-0005-0000-0000-000035010000}"/>
    <cellStyle name="60% - Accent1 4 3" xfId="320" xr:uid="{00000000-0005-0000-0000-000036010000}"/>
    <cellStyle name="60% - Accent1 4 4" xfId="321" xr:uid="{00000000-0005-0000-0000-000037010000}"/>
    <cellStyle name="60% - Accent1 5" xfId="322" xr:uid="{00000000-0005-0000-0000-000038010000}"/>
    <cellStyle name="60% - Accent1 5 2" xfId="323" xr:uid="{00000000-0005-0000-0000-000039010000}"/>
    <cellStyle name="60% - Accent1 5 3" xfId="324" xr:uid="{00000000-0005-0000-0000-00003A010000}"/>
    <cellStyle name="60% - Accent1 5 4" xfId="325" xr:uid="{00000000-0005-0000-0000-00003B010000}"/>
    <cellStyle name="60% - Accent1 6" xfId="326" xr:uid="{00000000-0005-0000-0000-00003C010000}"/>
    <cellStyle name="60% - Accent1 6 2" xfId="327" xr:uid="{00000000-0005-0000-0000-00003D010000}"/>
    <cellStyle name="60% - Accent1 6 3" xfId="328" xr:uid="{00000000-0005-0000-0000-00003E010000}"/>
    <cellStyle name="60% - Accent1 6 4" xfId="329" xr:uid="{00000000-0005-0000-0000-00003F010000}"/>
    <cellStyle name="60% - Accent1 7" xfId="330" xr:uid="{00000000-0005-0000-0000-000040010000}"/>
    <cellStyle name="60% - Accent1 7 2" xfId="331" xr:uid="{00000000-0005-0000-0000-000041010000}"/>
    <cellStyle name="60% - Accent1 7 3" xfId="332" xr:uid="{00000000-0005-0000-0000-000042010000}"/>
    <cellStyle name="60% - Accent1 7 4" xfId="333" xr:uid="{00000000-0005-0000-0000-000043010000}"/>
    <cellStyle name="60% - Accent1 8" xfId="334" xr:uid="{00000000-0005-0000-0000-000044010000}"/>
    <cellStyle name="60% - Accent2 2" xfId="335" xr:uid="{00000000-0005-0000-0000-000045010000}"/>
    <cellStyle name="60% - Accent2 2 2" xfId="336" xr:uid="{00000000-0005-0000-0000-000046010000}"/>
    <cellStyle name="60% - Accent2 2 3" xfId="337" xr:uid="{00000000-0005-0000-0000-000047010000}"/>
    <cellStyle name="60% - Accent2 2 4" xfId="338" xr:uid="{00000000-0005-0000-0000-000048010000}"/>
    <cellStyle name="60% - Accent2 3" xfId="339" xr:uid="{00000000-0005-0000-0000-000049010000}"/>
    <cellStyle name="60% - Accent2 3 2" xfId="340" xr:uid="{00000000-0005-0000-0000-00004A010000}"/>
    <cellStyle name="60% - Accent2 3 3" xfId="341" xr:uid="{00000000-0005-0000-0000-00004B010000}"/>
    <cellStyle name="60% - Accent2 3 4" xfId="342" xr:uid="{00000000-0005-0000-0000-00004C010000}"/>
    <cellStyle name="60% - Accent2 4" xfId="343" xr:uid="{00000000-0005-0000-0000-00004D010000}"/>
    <cellStyle name="60% - Accent2 4 2" xfId="344" xr:uid="{00000000-0005-0000-0000-00004E010000}"/>
    <cellStyle name="60% - Accent2 4 3" xfId="345" xr:uid="{00000000-0005-0000-0000-00004F010000}"/>
    <cellStyle name="60% - Accent2 4 4" xfId="346" xr:uid="{00000000-0005-0000-0000-000050010000}"/>
    <cellStyle name="60% - Accent2 5" xfId="347" xr:uid="{00000000-0005-0000-0000-000051010000}"/>
    <cellStyle name="60% - Accent2 5 2" xfId="348" xr:uid="{00000000-0005-0000-0000-000052010000}"/>
    <cellStyle name="60% - Accent2 5 3" xfId="349" xr:uid="{00000000-0005-0000-0000-000053010000}"/>
    <cellStyle name="60% - Accent2 5 4" xfId="350" xr:uid="{00000000-0005-0000-0000-000054010000}"/>
    <cellStyle name="60% - Accent2 6" xfId="351" xr:uid="{00000000-0005-0000-0000-000055010000}"/>
    <cellStyle name="60% - Accent2 6 2" xfId="352" xr:uid="{00000000-0005-0000-0000-000056010000}"/>
    <cellStyle name="60% - Accent2 6 3" xfId="353" xr:uid="{00000000-0005-0000-0000-000057010000}"/>
    <cellStyle name="60% - Accent2 6 4" xfId="354" xr:uid="{00000000-0005-0000-0000-000058010000}"/>
    <cellStyle name="60% - Accent2 7" xfId="355" xr:uid="{00000000-0005-0000-0000-000059010000}"/>
    <cellStyle name="60% - Accent2 7 2" xfId="356" xr:uid="{00000000-0005-0000-0000-00005A010000}"/>
    <cellStyle name="60% - Accent2 7 3" xfId="357" xr:uid="{00000000-0005-0000-0000-00005B010000}"/>
    <cellStyle name="60% - Accent2 7 4" xfId="358" xr:uid="{00000000-0005-0000-0000-00005C010000}"/>
    <cellStyle name="60% - Accent2 8" xfId="359" xr:uid="{00000000-0005-0000-0000-00005D010000}"/>
    <cellStyle name="60% - Accent3 2" xfId="360" xr:uid="{00000000-0005-0000-0000-00005E010000}"/>
    <cellStyle name="60% - Accent3 2 2" xfId="361" xr:uid="{00000000-0005-0000-0000-00005F010000}"/>
    <cellStyle name="60% - Accent3 2 3" xfId="362" xr:uid="{00000000-0005-0000-0000-000060010000}"/>
    <cellStyle name="60% - Accent3 2 4" xfId="363" xr:uid="{00000000-0005-0000-0000-000061010000}"/>
    <cellStyle name="60% - Accent3 3" xfId="364" xr:uid="{00000000-0005-0000-0000-000062010000}"/>
    <cellStyle name="60% - Accent3 3 2" xfId="365" xr:uid="{00000000-0005-0000-0000-000063010000}"/>
    <cellStyle name="60% - Accent3 3 3" xfId="366" xr:uid="{00000000-0005-0000-0000-000064010000}"/>
    <cellStyle name="60% - Accent3 3 4" xfId="367" xr:uid="{00000000-0005-0000-0000-000065010000}"/>
    <cellStyle name="60% - Accent3 4" xfId="368" xr:uid="{00000000-0005-0000-0000-000066010000}"/>
    <cellStyle name="60% - Accent3 4 2" xfId="369" xr:uid="{00000000-0005-0000-0000-000067010000}"/>
    <cellStyle name="60% - Accent3 4 3" xfId="370" xr:uid="{00000000-0005-0000-0000-000068010000}"/>
    <cellStyle name="60% - Accent3 4 4" xfId="371" xr:uid="{00000000-0005-0000-0000-000069010000}"/>
    <cellStyle name="60% - Accent3 5" xfId="372" xr:uid="{00000000-0005-0000-0000-00006A010000}"/>
    <cellStyle name="60% - Accent3 5 2" xfId="373" xr:uid="{00000000-0005-0000-0000-00006B010000}"/>
    <cellStyle name="60% - Accent3 5 3" xfId="374" xr:uid="{00000000-0005-0000-0000-00006C010000}"/>
    <cellStyle name="60% - Accent3 5 4" xfId="375" xr:uid="{00000000-0005-0000-0000-00006D010000}"/>
    <cellStyle name="60% - Accent3 6" xfId="376" xr:uid="{00000000-0005-0000-0000-00006E010000}"/>
    <cellStyle name="60% - Accent3 6 2" xfId="377" xr:uid="{00000000-0005-0000-0000-00006F010000}"/>
    <cellStyle name="60% - Accent3 6 3" xfId="378" xr:uid="{00000000-0005-0000-0000-000070010000}"/>
    <cellStyle name="60% - Accent3 6 4" xfId="379" xr:uid="{00000000-0005-0000-0000-000071010000}"/>
    <cellStyle name="60% - Accent3 7" xfId="380" xr:uid="{00000000-0005-0000-0000-000072010000}"/>
    <cellStyle name="60% - Accent3 7 2" xfId="381" xr:uid="{00000000-0005-0000-0000-000073010000}"/>
    <cellStyle name="60% - Accent3 7 3" xfId="382" xr:uid="{00000000-0005-0000-0000-000074010000}"/>
    <cellStyle name="60% - Accent3 7 4" xfId="383" xr:uid="{00000000-0005-0000-0000-000075010000}"/>
    <cellStyle name="60% - Accent3 8" xfId="384" xr:uid="{00000000-0005-0000-0000-000076010000}"/>
    <cellStyle name="60% - Accent4 2" xfId="385" xr:uid="{00000000-0005-0000-0000-000077010000}"/>
    <cellStyle name="60% - Accent4 2 2" xfId="386" xr:uid="{00000000-0005-0000-0000-000078010000}"/>
    <cellStyle name="60% - Accent4 2 3" xfId="387" xr:uid="{00000000-0005-0000-0000-000079010000}"/>
    <cellStyle name="60% - Accent4 2 4" xfId="388" xr:uid="{00000000-0005-0000-0000-00007A010000}"/>
    <cellStyle name="60% - Accent4 3" xfId="389" xr:uid="{00000000-0005-0000-0000-00007B010000}"/>
    <cellStyle name="60% - Accent4 3 2" xfId="390" xr:uid="{00000000-0005-0000-0000-00007C010000}"/>
    <cellStyle name="60% - Accent4 3 3" xfId="391" xr:uid="{00000000-0005-0000-0000-00007D010000}"/>
    <cellStyle name="60% - Accent4 3 4" xfId="392" xr:uid="{00000000-0005-0000-0000-00007E010000}"/>
    <cellStyle name="60% - Accent4 4" xfId="393" xr:uid="{00000000-0005-0000-0000-00007F010000}"/>
    <cellStyle name="60% - Accent4 4 2" xfId="394" xr:uid="{00000000-0005-0000-0000-000080010000}"/>
    <cellStyle name="60% - Accent4 4 3" xfId="395" xr:uid="{00000000-0005-0000-0000-000081010000}"/>
    <cellStyle name="60% - Accent4 4 4" xfId="396" xr:uid="{00000000-0005-0000-0000-000082010000}"/>
    <cellStyle name="60% - Accent4 5" xfId="397" xr:uid="{00000000-0005-0000-0000-000083010000}"/>
    <cellStyle name="60% - Accent4 5 2" xfId="398" xr:uid="{00000000-0005-0000-0000-000084010000}"/>
    <cellStyle name="60% - Accent4 5 3" xfId="399" xr:uid="{00000000-0005-0000-0000-000085010000}"/>
    <cellStyle name="60% - Accent4 5 4" xfId="400" xr:uid="{00000000-0005-0000-0000-000086010000}"/>
    <cellStyle name="60% - Accent4 6" xfId="401" xr:uid="{00000000-0005-0000-0000-000087010000}"/>
    <cellStyle name="60% - Accent4 6 2" xfId="402" xr:uid="{00000000-0005-0000-0000-000088010000}"/>
    <cellStyle name="60% - Accent4 6 3" xfId="403" xr:uid="{00000000-0005-0000-0000-000089010000}"/>
    <cellStyle name="60% - Accent4 6 4" xfId="404" xr:uid="{00000000-0005-0000-0000-00008A010000}"/>
    <cellStyle name="60% - Accent4 7" xfId="405" xr:uid="{00000000-0005-0000-0000-00008B010000}"/>
    <cellStyle name="60% - Accent4 7 2" xfId="406" xr:uid="{00000000-0005-0000-0000-00008C010000}"/>
    <cellStyle name="60% - Accent4 7 3" xfId="407" xr:uid="{00000000-0005-0000-0000-00008D010000}"/>
    <cellStyle name="60% - Accent4 7 4" xfId="408" xr:uid="{00000000-0005-0000-0000-00008E010000}"/>
    <cellStyle name="60% - Accent4 8" xfId="409" xr:uid="{00000000-0005-0000-0000-00008F010000}"/>
    <cellStyle name="60% - Accent5 2" xfId="410" xr:uid="{00000000-0005-0000-0000-000090010000}"/>
    <cellStyle name="60% - Accent5 2 2" xfId="411" xr:uid="{00000000-0005-0000-0000-000091010000}"/>
    <cellStyle name="60% - Accent5 2 3" xfId="412" xr:uid="{00000000-0005-0000-0000-000092010000}"/>
    <cellStyle name="60% - Accent5 2 4" xfId="413" xr:uid="{00000000-0005-0000-0000-000093010000}"/>
    <cellStyle name="60% - Accent5 3" xfId="414" xr:uid="{00000000-0005-0000-0000-000094010000}"/>
    <cellStyle name="60% - Accent5 3 2" xfId="415" xr:uid="{00000000-0005-0000-0000-000095010000}"/>
    <cellStyle name="60% - Accent5 3 3" xfId="416" xr:uid="{00000000-0005-0000-0000-000096010000}"/>
    <cellStyle name="60% - Accent5 3 4" xfId="417" xr:uid="{00000000-0005-0000-0000-000097010000}"/>
    <cellStyle name="60% - Accent5 4" xfId="418" xr:uid="{00000000-0005-0000-0000-000098010000}"/>
    <cellStyle name="60% - Accent5 4 2" xfId="419" xr:uid="{00000000-0005-0000-0000-000099010000}"/>
    <cellStyle name="60% - Accent5 4 3" xfId="420" xr:uid="{00000000-0005-0000-0000-00009A010000}"/>
    <cellStyle name="60% - Accent5 4 4" xfId="421" xr:uid="{00000000-0005-0000-0000-00009B010000}"/>
    <cellStyle name="60% - Accent5 5" xfId="422" xr:uid="{00000000-0005-0000-0000-00009C010000}"/>
    <cellStyle name="60% - Accent5 5 2" xfId="423" xr:uid="{00000000-0005-0000-0000-00009D010000}"/>
    <cellStyle name="60% - Accent5 5 3" xfId="424" xr:uid="{00000000-0005-0000-0000-00009E010000}"/>
    <cellStyle name="60% - Accent5 5 4" xfId="425" xr:uid="{00000000-0005-0000-0000-00009F010000}"/>
    <cellStyle name="60% - Accent5 6" xfId="426" xr:uid="{00000000-0005-0000-0000-0000A0010000}"/>
    <cellStyle name="60% - Accent5 6 2" xfId="427" xr:uid="{00000000-0005-0000-0000-0000A1010000}"/>
    <cellStyle name="60% - Accent5 6 3" xfId="428" xr:uid="{00000000-0005-0000-0000-0000A2010000}"/>
    <cellStyle name="60% - Accent5 6 4" xfId="429" xr:uid="{00000000-0005-0000-0000-0000A3010000}"/>
    <cellStyle name="60% - Accent5 7" xfId="430" xr:uid="{00000000-0005-0000-0000-0000A4010000}"/>
    <cellStyle name="60% - Accent5 7 2" xfId="431" xr:uid="{00000000-0005-0000-0000-0000A5010000}"/>
    <cellStyle name="60% - Accent5 7 3" xfId="432" xr:uid="{00000000-0005-0000-0000-0000A6010000}"/>
    <cellStyle name="60% - Accent5 7 4" xfId="433" xr:uid="{00000000-0005-0000-0000-0000A7010000}"/>
    <cellStyle name="60% - Accent5 8" xfId="434" xr:uid="{00000000-0005-0000-0000-0000A8010000}"/>
    <cellStyle name="60% - Accent6 2" xfId="435" xr:uid="{00000000-0005-0000-0000-0000A9010000}"/>
    <cellStyle name="60% - Accent6 2 2" xfId="436" xr:uid="{00000000-0005-0000-0000-0000AA010000}"/>
    <cellStyle name="60% - Accent6 2 3" xfId="437" xr:uid="{00000000-0005-0000-0000-0000AB010000}"/>
    <cellStyle name="60% - Accent6 2 4" xfId="438" xr:uid="{00000000-0005-0000-0000-0000AC010000}"/>
    <cellStyle name="60% - Accent6 3" xfId="439" xr:uid="{00000000-0005-0000-0000-0000AD010000}"/>
    <cellStyle name="60% - Accent6 3 2" xfId="440" xr:uid="{00000000-0005-0000-0000-0000AE010000}"/>
    <cellStyle name="60% - Accent6 3 3" xfId="441" xr:uid="{00000000-0005-0000-0000-0000AF010000}"/>
    <cellStyle name="60% - Accent6 3 4" xfId="442" xr:uid="{00000000-0005-0000-0000-0000B0010000}"/>
    <cellStyle name="60% - Accent6 4" xfId="443" xr:uid="{00000000-0005-0000-0000-0000B1010000}"/>
    <cellStyle name="60% - Accent6 4 2" xfId="444" xr:uid="{00000000-0005-0000-0000-0000B2010000}"/>
    <cellStyle name="60% - Accent6 4 3" xfId="445" xr:uid="{00000000-0005-0000-0000-0000B3010000}"/>
    <cellStyle name="60% - Accent6 4 4" xfId="446" xr:uid="{00000000-0005-0000-0000-0000B4010000}"/>
    <cellStyle name="60% - Accent6 5" xfId="447" xr:uid="{00000000-0005-0000-0000-0000B5010000}"/>
    <cellStyle name="60% - Accent6 5 2" xfId="448" xr:uid="{00000000-0005-0000-0000-0000B6010000}"/>
    <cellStyle name="60% - Accent6 5 3" xfId="449" xr:uid="{00000000-0005-0000-0000-0000B7010000}"/>
    <cellStyle name="60% - Accent6 5 4" xfId="450" xr:uid="{00000000-0005-0000-0000-0000B8010000}"/>
    <cellStyle name="60% - Accent6 6" xfId="451" xr:uid="{00000000-0005-0000-0000-0000B9010000}"/>
    <cellStyle name="60% - Accent6 6 2" xfId="452" xr:uid="{00000000-0005-0000-0000-0000BA010000}"/>
    <cellStyle name="60% - Accent6 6 3" xfId="453" xr:uid="{00000000-0005-0000-0000-0000BB010000}"/>
    <cellStyle name="60% - Accent6 6 4" xfId="454" xr:uid="{00000000-0005-0000-0000-0000BC010000}"/>
    <cellStyle name="60% - Accent6 7" xfId="455" xr:uid="{00000000-0005-0000-0000-0000BD010000}"/>
    <cellStyle name="60% - Accent6 7 2" xfId="456" xr:uid="{00000000-0005-0000-0000-0000BE010000}"/>
    <cellStyle name="60% - Accent6 7 3" xfId="457" xr:uid="{00000000-0005-0000-0000-0000BF010000}"/>
    <cellStyle name="60% - Accent6 7 4" xfId="458" xr:uid="{00000000-0005-0000-0000-0000C0010000}"/>
    <cellStyle name="60% - Accent6 8" xfId="459" xr:uid="{00000000-0005-0000-0000-0000C1010000}"/>
    <cellStyle name="Accent1 2" xfId="460" xr:uid="{00000000-0005-0000-0000-0000C2010000}"/>
    <cellStyle name="Accent1 2 2" xfId="461" xr:uid="{00000000-0005-0000-0000-0000C3010000}"/>
    <cellStyle name="Accent1 2 3" xfId="462" xr:uid="{00000000-0005-0000-0000-0000C4010000}"/>
    <cellStyle name="Accent1 2 4" xfId="463" xr:uid="{00000000-0005-0000-0000-0000C5010000}"/>
    <cellStyle name="Accent1 3" xfId="464" xr:uid="{00000000-0005-0000-0000-0000C6010000}"/>
    <cellStyle name="Accent1 3 2" xfId="465" xr:uid="{00000000-0005-0000-0000-0000C7010000}"/>
    <cellStyle name="Accent1 3 3" xfId="466" xr:uid="{00000000-0005-0000-0000-0000C8010000}"/>
    <cellStyle name="Accent1 3 4" xfId="467" xr:uid="{00000000-0005-0000-0000-0000C9010000}"/>
    <cellStyle name="Accent1 4" xfId="468" xr:uid="{00000000-0005-0000-0000-0000CA010000}"/>
    <cellStyle name="Accent1 4 2" xfId="469" xr:uid="{00000000-0005-0000-0000-0000CB010000}"/>
    <cellStyle name="Accent1 4 3" xfId="470" xr:uid="{00000000-0005-0000-0000-0000CC010000}"/>
    <cellStyle name="Accent1 4 4" xfId="471" xr:uid="{00000000-0005-0000-0000-0000CD010000}"/>
    <cellStyle name="Accent1 5" xfId="472" xr:uid="{00000000-0005-0000-0000-0000CE010000}"/>
    <cellStyle name="Accent1 5 2" xfId="473" xr:uid="{00000000-0005-0000-0000-0000CF010000}"/>
    <cellStyle name="Accent1 5 3" xfId="474" xr:uid="{00000000-0005-0000-0000-0000D0010000}"/>
    <cellStyle name="Accent1 5 4" xfId="475" xr:uid="{00000000-0005-0000-0000-0000D1010000}"/>
    <cellStyle name="Accent1 6" xfId="476" xr:uid="{00000000-0005-0000-0000-0000D2010000}"/>
    <cellStyle name="Accent1 6 2" xfId="477" xr:uid="{00000000-0005-0000-0000-0000D3010000}"/>
    <cellStyle name="Accent1 6 3" xfId="478" xr:uid="{00000000-0005-0000-0000-0000D4010000}"/>
    <cellStyle name="Accent1 6 4" xfId="479" xr:uid="{00000000-0005-0000-0000-0000D5010000}"/>
    <cellStyle name="Accent1 7" xfId="480" xr:uid="{00000000-0005-0000-0000-0000D6010000}"/>
    <cellStyle name="Accent1 7 2" xfId="481" xr:uid="{00000000-0005-0000-0000-0000D7010000}"/>
    <cellStyle name="Accent1 7 3" xfId="482" xr:uid="{00000000-0005-0000-0000-0000D8010000}"/>
    <cellStyle name="Accent1 7 4" xfId="483" xr:uid="{00000000-0005-0000-0000-0000D9010000}"/>
    <cellStyle name="Accent1 8" xfId="484" xr:uid="{00000000-0005-0000-0000-0000DA010000}"/>
    <cellStyle name="Accent2 2" xfId="485" xr:uid="{00000000-0005-0000-0000-0000DB010000}"/>
    <cellStyle name="Accent2 2 2" xfId="486" xr:uid="{00000000-0005-0000-0000-0000DC010000}"/>
    <cellStyle name="Accent2 2 3" xfId="487" xr:uid="{00000000-0005-0000-0000-0000DD010000}"/>
    <cellStyle name="Accent2 2 4" xfId="488" xr:uid="{00000000-0005-0000-0000-0000DE010000}"/>
    <cellStyle name="Accent2 3" xfId="489" xr:uid="{00000000-0005-0000-0000-0000DF010000}"/>
    <cellStyle name="Accent2 3 2" xfId="490" xr:uid="{00000000-0005-0000-0000-0000E0010000}"/>
    <cellStyle name="Accent2 3 3" xfId="491" xr:uid="{00000000-0005-0000-0000-0000E1010000}"/>
    <cellStyle name="Accent2 3 4" xfId="492" xr:uid="{00000000-0005-0000-0000-0000E2010000}"/>
    <cellStyle name="Accent2 4" xfId="493" xr:uid="{00000000-0005-0000-0000-0000E3010000}"/>
    <cellStyle name="Accent2 4 2" xfId="494" xr:uid="{00000000-0005-0000-0000-0000E4010000}"/>
    <cellStyle name="Accent2 4 3" xfId="495" xr:uid="{00000000-0005-0000-0000-0000E5010000}"/>
    <cellStyle name="Accent2 4 4" xfId="496" xr:uid="{00000000-0005-0000-0000-0000E6010000}"/>
    <cellStyle name="Accent2 5" xfId="497" xr:uid="{00000000-0005-0000-0000-0000E7010000}"/>
    <cellStyle name="Accent2 5 2" xfId="498" xr:uid="{00000000-0005-0000-0000-0000E8010000}"/>
    <cellStyle name="Accent2 5 3" xfId="499" xr:uid="{00000000-0005-0000-0000-0000E9010000}"/>
    <cellStyle name="Accent2 5 4" xfId="500" xr:uid="{00000000-0005-0000-0000-0000EA010000}"/>
    <cellStyle name="Accent2 6" xfId="501" xr:uid="{00000000-0005-0000-0000-0000EB010000}"/>
    <cellStyle name="Accent2 6 2" xfId="502" xr:uid="{00000000-0005-0000-0000-0000EC010000}"/>
    <cellStyle name="Accent2 6 3" xfId="503" xr:uid="{00000000-0005-0000-0000-0000ED010000}"/>
    <cellStyle name="Accent2 6 4" xfId="504" xr:uid="{00000000-0005-0000-0000-0000EE010000}"/>
    <cellStyle name="Accent2 7" xfId="505" xr:uid="{00000000-0005-0000-0000-0000EF010000}"/>
    <cellStyle name="Accent2 7 2" xfId="506" xr:uid="{00000000-0005-0000-0000-0000F0010000}"/>
    <cellStyle name="Accent2 7 3" xfId="507" xr:uid="{00000000-0005-0000-0000-0000F1010000}"/>
    <cellStyle name="Accent2 7 4" xfId="508" xr:uid="{00000000-0005-0000-0000-0000F2010000}"/>
    <cellStyle name="Accent2 8" xfId="509" xr:uid="{00000000-0005-0000-0000-0000F3010000}"/>
    <cellStyle name="Accent3 2" xfId="510" xr:uid="{00000000-0005-0000-0000-0000F4010000}"/>
    <cellStyle name="Accent3 2 2" xfId="511" xr:uid="{00000000-0005-0000-0000-0000F5010000}"/>
    <cellStyle name="Accent3 2 3" xfId="512" xr:uid="{00000000-0005-0000-0000-0000F6010000}"/>
    <cellStyle name="Accent3 2 4" xfId="513" xr:uid="{00000000-0005-0000-0000-0000F7010000}"/>
    <cellStyle name="Accent3 3" xfId="514" xr:uid="{00000000-0005-0000-0000-0000F8010000}"/>
    <cellStyle name="Accent3 3 2" xfId="515" xr:uid="{00000000-0005-0000-0000-0000F9010000}"/>
    <cellStyle name="Accent3 3 3" xfId="516" xr:uid="{00000000-0005-0000-0000-0000FA010000}"/>
    <cellStyle name="Accent3 3 4" xfId="517" xr:uid="{00000000-0005-0000-0000-0000FB010000}"/>
    <cellStyle name="Accent3 4" xfId="518" xr:uid="{00000000-0005-0000-0000-0000FC010000}"/>
    <cellStyle name="Accent3 4 2" xfId="519" xr:uid="{00000000-0005-0000-0000-0000FD010000}"/>
    <cellStyle name="Accent3 4 3" xfId="520" xr:uid="{00000000-0005-0000-0000-0000FE010000}"/>
    <cellStyle name="Accent3 4 4" xfId="521" xr:uid="{00000000-0005-0000-0000-0000FF010000}"/>
    <cellStyle name="Accent3 5" xfId="522" xr:uid="{00000000-0005-0000-0000-000000020000}"/>
    <cellStyle name="Accent3 5 2" xfId="523" xr:uid="{00000000-0005-0000-0000-000001020000}"/>
    <cellStyle name="Accent3 5 3" xfId="524" xr:uid="{00000000-0005-0000-0000-000002020000}"/>
    <cellStyle name="Accent3 5 4" xfId="525" xr:uid="{00000000-0005-0000-0000-000003020000}"/>
    <cellStyle name="Accent3 6" xfId="526" xr:uid="{00000000-0005-0000-0000-000004020000}"/>
    <cellStyle name="Accent3 6 2" xfId="527" xr:uid="{00000000-0005-0000-0000-000005020000}"/>
    <cellStyle name="Accent3 6 3" xfId="528" xr:uid="{00000000-0005-0000-0000-000006020000}"/>
    <cellStyle name="Accent3 6 4" xfId="529" xr:uid="{00000000-0005-0000-0000-000007020000}"/>
    <cellStyle name="Accent3 7" xfId="530" xr:uid="{00000000-0005-0000-0000-000008020000}"/>
    <cellStyle name="Accent3 7 2" xfId="531" xr:uid="{00000000-0005-0000-0000-000009020000}"/>
    <cellStyle name="Accent3 7 3" xfId="532" xr:uid="{00000000-0005-0000-0000-00000A020000}"/>
    <cellStyle name="Accent3 7 4" xfId="533" xr:uid="{00000000-0005-0000-0000-00000B020000}"/>
    <cellStyle name="Accent3 8" xfId="534" xr:uid="{00000000-0005-0000-0000-00000C020000}"/>
    <cellStyle name="Accent4 2" xfId="535" xr:uid="{00000000-0005-0000-0000-00000D020000}"/>
    <cellStyle name="Accent4 2 2" xfId="536" xr:uid="{00000000-0005-0000-0000-00000E020000}"/>
    <cellStyle name="Accent4 2 3" xfId="537" xr:uid="{00000000-0005-0000-0000-00000F020000}"/>
    <cellStyle name="Accent4 2 4" xfId="538" xr:uid="{00000000-0005-0000-0000-000010020000}"/>
    <cellStyle name="Accent4 3" xfId="539" xr:uid="{00000000-0005-0000-0000-000011020000}"/>
    <cellStyle name="Accent4 3 2" xfId="540" xr:uid="{00000000-0005-0000-0000-000012020000}"/>
    <cellStyle name="Accent4 3 3" xfId="541" xr:uid="{00000000-0005-0000-0000-000013020000}"/>
    <cellStyle name="Accent4 3 4" xfId="542" xr:uid="{00000000-0005-0000-0000-000014020000}"/>
    <cellStyle name="Accent4 4" xfId="543" xr:uid="{00000000-0005-0000-0000-000015020000}"/>
    <cellStyle name="Accent4 4 2" xfId="544" xr:uid="{00000000-0005-0000-0000-000016020000}"/>
    <cellStyle name="Accent4 4 3" xfId="545" xr:uid="{00000000-0005-0000-0000-000017020000}"/>
    <cellStyle name="Accent4 4 4" xfId="546" xr:uid="{00000000-0005-0000-0000-000018020000}"/>
    <cellStyle name="Accent4 5" xfId="547" xr:uid="{00000000-0005-0000-0000-000019020000}"/>
    <cellStyle name="Accent4 5 2" xfId="548" xr:uid="{00000000-0005-0000-0000-00001A020000}"/>
    <cellStyle name="Accent4 5 3" xfId="549" xr:uid="{00000000-0005-0000-0000-00001B020000}"/>
    <cellStyle name="Accent4 5 4" xfId="550" xr:uid="{00000000-0005-0000-0000-00001C020000}"/>
    <cellStyle name="Accent4 6" xfId="551" xr:uid="{00000000-0005-0000-0000-00001D020000}"/>
    <cellStyle name="Accent4 6 2" xfId="552" xr:uid="{00000000-0005-0000-0000-00001E020000}"/>
    <cellStyle name="Accent4 6 3" xfId="553" xr:uid="{00000000-0005-0000-0000-00001F020000}"/>
    <cellStyle name="Accent4 6 4" xfId="554" xr:uid="{00000000-0005-0000-0000-000020020000}"/>
    <cellStyle name="Accent4 7" xfId="555" xr:uid="{00000000-0005-0000-0000-000021020000}"/>
    <cellStyle name="Accent4 7 2" xfId="556" xr:uid="{00000000-0005-0000-0000-000022020000}"/>
    <cellStyle name="Accent4 7 3" xfId="557" xr:uid="{00000000-0005-0000-0000-000023020000}"/>
    <cellStyle name="Accent4 7 4" xfId="558" xr:uid="{00000000-0005-0000-0000-000024020000}"/>
    <cellStyle name="Accent4 8" xfId="559" xr:uid="{00000000-0005-0000-0000-000025020000}"/>
    <cellStyle name="Accent5 2" xfId="560" xr:uid="{00000000-0005-0000-0000-000026020000}"/>
    <cellStyle name="Accent5 2 2" xfId="561" xr:uid="{00000000-0005-0000-0000-000027020000}"/>
    <cellStyle name="Accent5 2 3" xfId="562" xr:uid="{00000000-0005-0000-0000-000028020000}"/>
    <cellStyle name="Accent5 2 4" xfId="563" xr:uid="{00000000-0005-0000-0000-000029020000}"/>
    <cellStyle name="Accent5 3" xfId="564" xr:uid="{00000000-0005-0000-0000-00002A020000}"/>
    <cellStyle name="Accent5 3 2" xfId="565" xr:uid="{00000000-0005-0000-0000-00002B020000}"/>
    <cellStyle name="Accent5 3 3" xfId="566" xr:uid="{00000000-0005-0000-0000-00002C020000}"/>
    <cellStyle name="Accent5 3 4" xfId="567" xr:uid="{00000000-0005-0000-0000-00002D020000}"/>
    <cellStyle name="Accent5 4" xfId="568" xr:uid="{00000000-0005-0000-0000-00002E020000}"/>
    <cellStyle name="Accent5 4 2" xfId="569" xr:uid="{00000000-0005-0000-0000-00002F020000}"/>
    <cellStyle name="Accent5 4 3" xfId="570" xr:uid="{00000000-0005-0000-0000-000030020000}"/>
    <cellStyle name="Accent5 4 4" xfId="571" xr:uid="{00000000-0005-0000-0000-000031020000}"/>
    <cellStyle name="Accent5 5" xfId="572" xr:uid="{00000000-0005-0000-0000-000032020000}"/>
    <cellStyle name="Accent5 5 2" xfId="573" xr:uid="{00000000-0005-0000-0000-000033020000}"/>
    <cellStyle name="Accent5 5 3" xfId="574" xr:uid="{00000000-0005-0000-0000-000034020000}"/>
    <cellStyle name="Accent5 5 4" xfId="575" xr:uid="{00000000-0005-0000-0000-000035020000}"/>
    <cellStyle name="Accent5 6" xfId="576" xr:uid="{00000000-0005-0000-0000-000036020000}"/>
    <cellStyle name="Accent5 6 2" xfId="577" xr:uid="{00000000-0005-0000-0000-000037020000}"/>
    <cellStyle name="Accent5 6 3" xfId="578" xr:uid="{00000000-0005-0000-0000-000038020000}"/>
    <cellStyle name="Accent5 6 4" xfId="579" xr:uid="{00000000-0005-0000-0000-000039020000}"/>
    <cellStyle name="Accent5 7" xfId="580" xr:uid="{00000000-0005-0000-0000-00003A020000}"/>
    <cellStyle name="Accent5 7 2" xfId="581" xr:uid="{00000000-0005-0000-0000-00003B020000}"/>
    <cellStyle name="Accent5 7 3" xfId="582" xr:uid="{00000000-0005-0000-0000-00003C020000}"/>
    <cellStyle name="Accent5 7 4" xfId="583" xr:uid="{00000000-0005-0000-0000-00003D020000}"/>
    <cellStyle name="Accent5 8" xfId="584" xr:uid="{00000000-0005-0000-0000-00003E020000}"/>
    <cellStyle name="Accent6 2" xfId="585" xr:uid="{00000000-0005-0000-0000-00003F020000}"/>
    <cellStyle name="Accent6 2 2" xfId="586" xr:uid="{00000000-0005-0000-0000-000040020000}"/>
    <cellStyle name="Accent6 2 3" xfId="587" xr:uid="{00000000-0005-0000-0000-000041020000}"/>
    <cellStyle name="Accent6 2 4" xfId="588" xr:uid="{00000000-0005-0000-0000-000042020000}"/>
    <cellStyle name="Accent6 3" xfId="589" xr:uid="{00000000-0005-0000-0000-000043020000}"/>
    <cellStyle name="Accent6 3 2" xfId="590" xr:uid="{00000000-0005-0000-0000-000044020000}"/>
    <cellStyle name="Accent6 3 3" xfId="591" xr:uid="{00000000-0005-0000-0000-000045020000}"/>
    <cellStyle name="Accent6 3 4" xfId="592" xr:uid="{00000000-0005-0000-0000-000046020000}"/>
    <cellStyle name="Accent6 4" xfId="593" xr:uid="{00000000-0005-0000-0000-000047020000}"/>
    <cellStyle name="Accent6 4 2" xfId="594" xr:uid="{00000000-0005-0000-0000-000048020000}"/>
    <cellStyle name="Accent6 4 3" xfId="595" xr:uid="{00000000-0005-0000-0000-000049020000}"/>
    <cellStyle name="Accent6 4 4" xfId="596" xr:uid="{00000000-0005-0000-0000-00004A020000}"/>
    <cellStyle name="Accent6 5" xfId="597" xr:uid="{00000000-0005-0000-0000-00004B020000}"/>
    <cellStyle name="Accent6 5 2" xfId="598" xr:uid="{00000000-0005-0000-0000-00004C020000}"/>
    <cellStyle name="Accent6 5 3" xfId="599" xr:uid="{00000000-0005-0000-0000-00004D020000}"/>
    <cellStyle name="Accent6 5 4" xfId="600" xr:uid="{00000000-0005-0000-0000-00004E020000}"/>
    <cellStyle name="Accent6 6" xfId="601" xr:uid="{00000000-0005-0000-0000-00004F020000}"/>
    <cellStyle name="Accent6 6 2" xfId="602" xr:uid="{00000000-0005-0000-0000-000050020000}"/>
    <cellStyle name="Accent6 6 3" xfId="603" xr:uid="{00000000-0005-0000-0000-000051020000}"/>
    <cellStyle name="Accent6 6 4" xfId="604" xr:uid="{00000000-0005-0000-0000-000052020000}"/>
    <cellStyle name="Accent6 7" xfId="605" xr:uid="{00000000-0005-0000-0000-000053020000}"/>
    <cellStyle name="Accent6 7 2" xfId="606" xr:uid="{00000000-0005-0000-0000-000054020000}"/>
    <cellStyle name="Accent6 7 3" xfId="607" xr:uid="{00000000-0005-0000-0000-000055020000}"/>
    <cellStyle name="Accent6 7 4" xfId="608" xr:uid="{00000000-0005-0000-0000-000056020000}"/>
    <cellStyle name="Accent6 8" xfId="609" xr:uid="{00000000-0005-0000-0000-000057020000}"/>
    <cellStyle name="Bad 2" xfId="610" xr:uid="{00000000-0005-0000-0000-000058020000}"/>
    <cellStyle name="Bad 2 2" xfId="611" xr:uid="{00000000-0005-0000-0000-000059020000}"/>
    <cellStyle name="Bad 2 3" xfId="612" xr:uid="{00000000-0005-0000-0000-00005A020000}"/>
    <cellStyle name="Bad 2 4" xfId="613" xr:uid="{00000000-0005-0000-0000-00005B020000}"/>
    <cellStyle name="Bad 3" xfId="614" xr:uid="{00000000-0005-0000-0000-00005C020000}"/>
    <cellStyle name="Bad 3 2" xfId="615" xr:uid="{00000000-0005-0000-0000-00005D020000}"/>
    <cellStyle name="Bad 3 3" xfId="616" xr:uid="{00000000-0005-0000-0000-00005E020000}"/>
    <cellStyle name="Bad 3 4" xfId="617" xr:uid="{00000000-0005-0000-0000-00005F020000}"/>
    <cellStyle name="Bad 4" xfId="618" xr:uid="{00000000-0005-0000-0000-000060020000}"/>
    <cellStyle name="Bad 4 2" xfId="619" xr:uid="{00000000-0005-0000-0000-000061020000}"/>
    <cellStyle name="Bad 4 3" xfId="620" xr:uid="{00000000-0005-0000-0000-000062020000}"/>
    <cellStyle name="Bad 4 4" xfId="621" xr:uid="{00000000-0005-0000-0000-000063020000}"/>
    <cellStyle name="Bad 5" xfId="622" xr:uid="{00000000-0005-0000-0000-000064020000}"/>
    <cellStyle name="Bad 5 2" xfId="623" xr:uid="{00000000-0005-0000-0000-000065020000}"/>
    <cellStyle name="Bad 5 3" xfId="624" xr:uid="{00000000-0005-0000-0000-000066020000}"/>
    <cellStyle name="Bad 5 4" xfId="625" xr:uid="{00000000-0005-0000-0000-000067020000}"/>
    <cellStyle name="Bad 6" xfId="626" xr:uid="{00000000-0005-0000-0000-000068020000}"/>
    <cellStyle name="Bad 6 2" xfId="627" xr:uid="{00000000-0005-0000-0000-000069020000}"/>
    <cellStyle name="Bad 6 3" xfId="628" xr:uid="{00000000-0005-0000-0000-00006A020000}"/>
    <cellStyle name="Bad 6 4" xfId="629" xr:uid="{00000000-0005-0000-0000-00006B020000}"/>
    <cellStyle name="Bad 7" xfId="630" xr:uid="{00000000-0005-0000-0000-00006C020000}"/>
    <cellStyle name="Bad 7 2" xfId="631" xr:uid="{00000000-0005-0000-0000-00006D020000}"/>
    <cellStyle name="Bad 7 3" xfId="632" xr:uid="{00000000-0005-0000-0000-00006E020000}"/>
    <cellStyle name="Bad 7 4" xfId="633" xr:uid="{00000000-0005-0000-0000-00006F020000}"/>
    <cellStyle name="Bad 8" xfId="634" xr:uid="{00000000-0005-0000-0000-000070020000}"/>
    <cellStyle name="Calculation 2" xfId="635" xr:uid="{00000000-0005-0000-0000-000071020000}"/>
    <cellStyle name="Calculation 2 2" xfId="636" xr:uid="{00000000-0005-0000-0000-000072020000}"/>
    <cellStyle name="Calculation 2 3" xfId="637" xr:uid="{00000000-0005-0000-0000-000073020000}"/>
    <cellStyle name="Calculation 2 4" xfId="638" xr:uid="{00000000-0005-0000-0000-000074020000}"/>
    <cellStyle name="Calculation 3" xfId="639" xr:uid="{00000000-0005-0000-0000-000075020000}"/>
    <cellStyle name="Calculation 3 2" xfId="640" xr:uid="{00000000-0005-0000-0000-000076020000}"/>
    <cellStyle name="Calculation 3 3" xfId="641" xr:uid="{00000000-0005-0000-0000-000077020000}"/>
    <cellStyle name="Calculation 3 4" xfId="642" xr:uid="{00000000-0005-0000-0000-000078020000}"/>
    <cellStyle name="Calculation 4" xfId="643" xr:uid="{00000000-0005-0000-0000-000079020000}"/>
    <cellStyle name="Calculation 4 2" xfId="644" xr:uid="{00000000-0005-0000-0000-00007A020000}"/>
    <cellStyle name="Calculation 4 3" xfId="645" xr:uid="{00000000-0005-0000-0000-00007B020000}"/>
    <cellStyle name="Calculation 4 4" xfId="646" xr:uid="{00000000-0005-0000-0000-00007C020000}"/>
    <cellStyle name="Calculation 5" xfId="647" xr:uid="{00000000-0005-0000-0000-00007D020000}"/>
    <cellStyle name="Calculation 5 2" xfId="648" xr:uid="{00000000-0005-0000-0000-00007E020000}"/>
    <cellStyle name="Calculation 5 3" xfId="649" xr:uid="{00000000-0005-0000-0000-00007F020000}"/>
    <cellStyle name="Calculation 5 4" xfId="650" xr:uid="{00000000-0005-0000-0000-000080020000}"/>
    <cellStyle name="Calculation 6" xfId="651" xr:uid="{00000000-0005-0000-0000-000081020000}"/>
    <cellStyle name="Calculation 6 2" xfId="652" xr:uid="{00000000-0005-0000-0000-000082020000}"/>
    <cellStyle name="Calculation 6 3" xfId="653" xr:uid="{00000000-0005-0000-0000-000083020000}"/>
    <cellStyle name="Calculation 6 4" xfId="654" xr:uid="{00000000-0005-0000-0000-000084020000}"/>
    <cellStyle name="Calculation 7" xfId="655" xr:uid="{00000000-0005-0000-0000-000085020000}"/>
    <cellStyle name="Calculation 7 2" xfId="656" xr:uid="{00000000-0005-0000-0000-000086020000}"/>
    <cellStyle name="Calculation 7 3" xfId="657" xr:uid="{00000000-0005-0000-0000-000087020000}"/>
    <cellStyle name="Calculation 7 4" xfId="658" xr:uid="{00000000-0005-0000-0000-000088020000}"/>
    <cellStyle name="Calculation 8" xfId="659" xr:uid="{00000000-0005-0000-0000-000089020000}"/>
    <cellStyle name="Check Cell 2" xfId="660" xr:uid="{00000000-0005-0000-0000-00008A020000}"/>
    <cellStyle name="Check Cell 2 2" xfId="661" xr:uid="{00000000-0005-0000-0000-00008B020000}"/>
    <cellStyle name="Check Cell 2 3" xfId="662" xr:uid="{00000000-0005-0000-0000-00008C020000}"/>
    <cellStyle name="Check Cell 2 4" xfId="663" xr:uid="{00000000-0005-0000-0000-00008D020000}"/>
    <cellStyle name="Check Cell 3" xfId="664" xr:uid="{00000000-0005-0000-0000-00008E020000}"/>
    <cellStyle name="Check Cell 3 2" xfId="665" xr:uid="{00000000-0005-0000-0000-00008F020000}"/>
    <cellStyle name="Check Cell 3 3" xfId="666" xr:uid="{00000000-0005-0000-0000-000090020000}"/>
    <cellStyle name="Check Cell 3 4" xfId="667" xr:uid="{00000000-0005-0000-0000-000091020000}"/>
    <cellStyle name="Check Cell 4" xfId="668" xr:uid="{00000000-0005-0000-0000-000092020000}"/>
    <cellStyle name="Check Cell 4 2" xfId="669" xr:uid="{00000000-0005-0000-0000-000093020000}"/>
    <cellStyle name="Check Cell 4 3" xfId="670" xr:uid="{00000000-0005-0000-0000-000094020000}"/>
    <cellStyle name="Check Cell 4 4" xfId="671" xr:uid="{00000000-0005-0000-0000-000095020000}"/>
    <cellStyle name="Check Cell 5" xfId="672" xr:uid="{00000000-0005-0000-0000-000096020000}"/>
    <cellStyle name="Check Cell 5 2" xfId="673" xr:uid="{00000000-0005-0000-0000-000097020000}"/>
    <cellStyle name="Check Cell 5 3" xfId="674" xr:uid="{00000000-0005-0000-0000-000098020000}"/>
    <cellStyle name="Check Cell 5 4" xfId="675" xr:uid="{00000000-0005-0000-0000-000099020000}"/>
    <cellStyle name="Check Cell 6" xfId="676" xr:uid="{00000000-0005-0000-0000-00009A020000}"/>
    <cellStyle name="Check Cell 6 2" xfId="677" xr:uid="{00000000-0005-0000-0000-00009B020000}"/>
    <cellStyle name="Check Cell 6 3" xfId="678" xr:uid="{00000000-0005-0000-0000-00009C020000}"/>
    <cellStyle name="Check Cell 6 4" xfId="679" xr:uid="{00000000-0005-0000-0000-00009D020000}"/>
    <cellStyle name="Check Cell 7" xfId="680" xr:uid="{00000000-0005-0000-0000-00009E020000}"/>
    <cellStyle name="Check Cell 7 2" xfId="681" xr:uid="{00000000-0005-0000-0000-00009F020000}"/>
    <cellStyle name="Check Cell 7 3" xfId="682" xr:uid="{00000000-0005-0000-0000-0000A0020000}"/>
    <cellStyle name="Check Cell 7 4" xfId="683" xr:uid="{00000000-0005-0000-0000-0000A1020000}"/>
    <cellStyle name="Check Cell 8" xfId="684" xr:uid="{00000000-0005-0000-0000-0000A2020000}"/>
    <cellStyle name="Comma" xfId="1" builtinId="3"/>
    <cellStyle name="Comma 10" xfId="685" xr:uid="{00000000-0005-0000-0000-0000A4020000}"/>
    <cellStyle name="Comma 10 2" xfId="686" xr:uid="{00000000-0005-0000-0000-0000A5020000}"/>
    <cellStyle name="Comma 10 3" xfId="687" xr:uid="{00000000-0005-0000-0000-0000A6020000}"/>
    <cellStyle name="Comma 11" xfId="688" xr:uid="{00000000-0005-0000-0000-0000A7020000}"/>
    <cellStyle name="Comma 11 2" xfId="689" xr:uid="{00000000-0005-0000-0000-0000A8020000}"/>
    <cellStyle name="Comma 12" xfId="690" xr:uid="{00000000-0005-0000-0000-0000A9020000}"/>
    <cellStyle name="Comma 12 2" xfId="691" xr:uid="{00000000-0005-0000-0000-0000AA020000}"/>
    <cellStyle name="Comma 13" xfId="692" xr:uid="{00000000-0005-0000-0000-0000AB020000}"/>
    <cellStyle name="Comma 13 2" xfId="693" xr:uid="{00000000-0005-0000-0000-0000AC020000}"/>
    <cellStyle name="Comma 14" xfId="694" xr:uid="{00000000-0005-0000-0000-0000AD020000}"/>
    <cellStyle name="Comma 14 2" xfId="695" xr:uid="{00000000-0005-0000-0000-0000AE020000}"/>
    <cellStyle name="Comma 15" xfId="696" xr:uid="{00000000-0005-0000-0000-0000AF020000}"/>
    <cellStyle name="Comma 15 2" xfId="697" xr:uid="{00000000-0005-0000-0000-0000B0020000}"/>
    <cellStyle name="Comma 16" xfId="698" xr:uid="{00000000-0005-0000-0000-0000B1020000}"/>
    <cellStyle name="Comma 16 2" xfId="699" xr:uid="{00000000-0005-0000-0000-0000B2020000}"/>
    <cellStyle name="Comma 17" xfId="700" xr:uid="{00000000-0005-0000-0000-0000B3020000}"/>
    <cellStyle name="Comma 17 2" xfId="701" xr:uid="{00000000-0005-0000-0000-0000B4020000}"/>
    <cellStyle name="Comma 18" xfId="702" xr:uid="{00000000-0005-0000-0000-0000B5020000}"/>
    <cellStyle name="Comma 19" xfId="703" xr:uid="{00000000-0005-0000-0000-0000B6020000}"/>
    <cellStyle name="Comma 2" xfId="3" xr:uid="{00000000-0005-0000-0000-0000B7020000}"/>
    <cellStyle name="Comma 2 2" xfId="704" xr:uid="{00000000-0005-0000-0000-0000B8020000}"/>
    <cellStyle name="Comma 2 3" xfId="705" xr:uid="{00000000-0005-0000-0000-0000B9020000}"/>
    <cellStyle name="Comma 2 3 2" xfId="706" xr:uid="{00000000-0005-0000-0000-0000BA020000}"/>
    <cellStyle name="Comma 2 4" xfId="707" xr:uid="{00000000-0005-0000-0000-0000BB020000}"/>
    <cellStyle name="Comma 2 5" xfId="708" xr:uid="{00000000-0005-0000-0000-0000BC020000}"/>
    <cellStyle name="Comma 2 6" xfId="709" xr:uid="{00000000-0005-0000-0000-0000BD020000}"/>
    <cellStyle name="Comma 2 7" xfId="710" xr:uid="{00000000-0005-0000-0000-0000BE020000}"/>
    <cellStyle name="Comma 2_2012-13 Distr" xfId="711" xr:uid="{00000000-0005-0000-0000-0000BF020000}"/>
    <cellStyle name="Comma 3" xfId="8" xr:uid="{00000000-0005-0000-0000-0000C0020000}"/>
    <cellStyle name="Comma 3 2" xfId="712" xr:uid="{00000000-0005-0000-0000-0000C1020000}"/>
    <cellStyle name="Comma 3 3" xfId="713" xr:uid="{00000000-0005-0000-0000-0000C2020000}"/>
    <cellStyle name="Comma 3 4" xfId="714" xr:uid="{00000000-0005-0000-0000-0000C3020000}"/>
    <cellStyle name="Comma 4" xfId="715" xr:uid="{00000000-0005-0000-0000-0000C4020000}"/>
    <cellStyle name="Comma 4 2" xfId="716" xr:uid="{00000000-0005-0000-0000-0000C5020000}"/>
    <cellStyle name="Comma 4 3" xfId="717" xr:uid="{00000000-0005-0000-0000-0000C6020000}"/>
    <cellStyle name="Comma 4 3 2" xfId="718" xr:uid="{00000000-0005-0000-0000-0000C7020000}"/>
    <cellStyle name="Comma 5" xfId="719" xr:uid="{00000000-0005-0000-0000-0000C8020000}"/>
    <cellStyle name="Comma 5 2" xfId="720" xr:uid="{00000000-0005-0000-0000-0000C9020000}"/>
    <cellStyle name="Comma 5 2 2" xfId="721" xr:uid="{00000000-0005-0000-0000-0000CA020000}"/>
    <cellStyle name="Comma 6" xfId="722" xr:uid="{00000000-0005-0000-0000-0000CB020000}"/>
    <cellStyle name="Comma 6 2" xfId="723" xr:uid="{00000000-0005-0000-0000-0000CC020000}"/>
    <cellStyle name="Comma 6 2 2" xfId="724" xr:uid="{00000000-0005-0000-0000-0000CD020000}"/>
    <cellStyle name="Comma 7" xfId="725" xr:uid="{00000000-0005-0000-0000-0000CE020000}"/>
    <cellStyle name="Comma 7 2" xfId="726" xr:uid="{00000000-0005-0000-0000-0000CF020000}"/>
    <cellStyle name="Comma 8" xfId="727" xr:uid="{00000000-0005-0000-0000-0000D0020000}"/>
    <cellStyle name="Comma 8 2" xfId="728" xr:uid="{00000000-0005-0000-0000-0000D1020000}"/>
    <cellStyle name="Comma 9" xfId="729" xr:uid="{00000000-0005-0000-0000-0000D2020000}"/>
    <cellStyle name="Comma 9 2" xfId="730" xr:uid="{00000000-0005-0000-0000-0000D3020000}"/>
    <cellStyle name="Comma 9 3" xfId="731" xr:uid="{00000000-0005-0000-0000-0000D4020000}"/>
    <cellStyle name="Currency" xfId="1185" builtinId="4"/>
    <cellStyle name="Currency [0] 2" xfId="732" xr:uid="{00000000-0005-0000-0000-0000D6020000}"/>
    <cellStyle name="Currency 10" xfId="733" xr:uid="{00000000-0005-0000-0000-0000D7020000}"/>
    <cellStyle name="Currency 10 2" xfId="734" xr:uid="{00000000-0005-0000-0000-0000D8020000}"/>
    <cellStyle name="Currency 11" xfId="735" xr:uid="{00000000-0005-0000-0000-0000D9020000}"/>
    <cellStyle name="Currency 11 2" xfId="736" xr:uid="{00000000-0005-0000-0000-0000DA020000}"/>
    <cellStyle name="Currency 12" xfId="737" xr:uid="{00000000-0005-0000-0000-0000DB020000}"/>
    <cellStyle name="Currency 2" xfId="9" xr:uid="{00000000-0005-0000-0000-0000DC020000}"/>
    <cellStyle name="Currency 2 2" xfId="738" xr:uid="{00000000-0005-0000-0000-0000DD020000}"/>
    <cellStyle name="Currency 2 3" xfId="739" xr:uid="{00000000-0005-0000-0000-0000DE020000}"/>
    <cellStyle name="Currency 2 4" xfId="740" xr:uid="{00000000-0005-0000-0000-0000DF020000}"/>
    <cellStyle name="Currency 3" xfId="4" xr:uid="{00000000-0005-0000-0000-0000E0020000}"/>
    <cellStyle name="Currency 3 2" xfId="741" xr:uid="{00000000-0005-0000-0000-0000E1020000}"/>
    <cellStyle name="Currency 3 3" xfId="742" xr:uid="{00000000-0005-0000-0000-0000E2020000}"/>
    <cellStyle name="Currency 3 4" xfId="743" xr:uid="{00000000-0005-0000-0000-0000E3020000}"/>
    <cellStyle name="Currency 3 5" xfId="744" xr:uid="{00000000-0005-0000-0000-0000E4020000}"/>
    <cellStyle name="Currency 4" xfId="745" xr:uid="{00000000-0005-0000-0000-0000E5020000}"/>
    <cellStyle name="Currency 4 2" xfId="746" xr:uid="{00000000-0005-0000-0000-0000E6020000}"/>
    <cellStyle name="Currency 4 3" xfId="747" xr:uid="{00000000-0005-0000-0000-0000E7020000}"/>
    <cellStyle name="Currency 4 4" xfId="748" xr:uid="{00000000-0005-0000-0000-0000E8020000}"/>
    <cellStyle name="Currency 5" xfId="749" xr:uid="{00000000-0005-0000-0000-0000E9020000}"/>
    <cellStyle name="Currency 5 2" xfId="750" xr:uid="{00000000-0005-0000-0000-0000EA020000}"/>
    <cellStyle name="Currency 5 3" xfId="751" xr:uid="{00000000-0005-0000-0000-0000EB020000}"/>
    <cellStyle name="Currency 6" xfId="752" xr:uid="{00000000-0005-0000-0000-0000EC020000}"/>
    <cellStyle name="Currency 7" xfId="753" xr:uid="{00000000-0005-0000-0000-0000ED020000}"/>
    <cellStyle name="Currency 8" xfId="754" xr:uid="{00000000-0005-0000-0000-0000EE020000}"/>
    <cellStyle name="Currency 9" xfId="755" xr:uid="{00000000-0005-0000-0000-0000EF020000}"/>
    <cellStyle name="Currency 9 2" xfId="756" xr:uid="{00000000-0005-0000-0000-0000F0020000}"/>
    <cellStyle name="Explanatory Text 2" xfId="757" xr:uid="{00000000-0005-0000-0000-0000F1020000}"/>
    <cellStyle name="Explanatory Text 2 2" xfId="758" xr:uid="{00000000-0005-0000-0000-0000F2020000}"/>
    <cellStyle name="Explanatory Text 2 3" xfId="759" xr:uid="{00000000-0005-0000-0000-0000F3020000}"/>
    <cellStyle name="Explanatory Text 2 4" xfId="760" xr:uid="{00000000-0005-0000-0000-0000F4020000}"/>
    <cellStyle name="Explanatory Text 3" xfId="761" xr:uid="{00000000-0005-0000-0000-0000F5020000}"/>
    <cellStyle name="Explanatory Text 3 2" xfId="762" xr:uid="{00000000-0005-0000-0000-0000F6020000}"/>
    <cellStyle name="Explanatory Text 3 3" xfId="763" xr:uid="{00000000-0005-0000-0000-0000F7020000}"/>
    <cellStyle name="Explanatory Text 3 4" xfId="764" xr:uid="{00000000-0005-0000-0000-0000F8020000}"/>
    <cellStyle name="Explanatory Text 4" xfId="765" xr:uid="{00000000-0005-0000-0000-0000F9020000}"/>
    <cellStyle name="Explanatory Text 4 2" xfId="766" xr:uid="{00000000-0005-0000-0000-0000FA020000}"/>
    <cellStyle name="Explanatory Text 4 3" xfId="767" xr:uid="{00000000-0005-0000-0000-0000FB020000}"/>
    <cellStyle name="Explanatory Text 4 4" xfId="768" xr:uid="{00000000-0005-0000-0000-0000FC020000}"/>
    <cellStyle name="Explanatory Text 5" xfId="769" xr:uid="{00000000-0005-0000-0000-0000FD020000}"/>
    <cellStyle name="Explanatory Text 5 2" xfId="770" xr:uid="{00000000-0005-0000-0000-0000FE020000}"/>
    <cellStyle name="Explanatory Text 5 3" xfId="771" xr:uid="{00000000-0005-0000-0000-0000FF020000}"/>
    <cellStyle name="Explanatory Text 5 4" xfId="772" xr:uid="{00000000-0005-0000-0000-000000030000}"/>
    <cellStyle name="Explanatory Text 6" xfId="773" xr:uid="{00000000-0005-0000-0000-000001030000}"/>
    <cellStyle name="Explanatory Text 6 2" xfId="774" xr:uid="{00000000-0005-0000-0000-000002030000}"/>
    <cellStyle name="Explanatory Text 6 3" xfId="775" xr:uid="{00000000-0005-0000-0000-000003030000}"/>
    <cellStyle name="Explanatory Text 6 4" xfId="776" xr:uid="{00000000-0005-0000-0000-000004030000}"/>
    <cellStyle name="Explanatory Text 7" xfId="777" xr:uid="{00000000-0005-0000-0000-000005030000}"/>
    <cellStyle name="Explanatory Text 7 2" xfId="778" xr:uid="{00000000-0005-0000-0000-000006030000}"/>
    <cellStyle name="Explanatory Text 7 3" xfId="779" xr:uid="{00000000-0005-0000-0000-000007030000}"/>
    <cellStyle name="Explanatory Text 7 4" xfId="780" xr:uid="{00000000-0005-0000-0000-000008030000}"/>
    <cellStyle name="Explanatory Text 8" xfId="781" xr:uid="{00000000-0005-0000-0000-000009030000}"/>
    <cellStyle name="Good 2" xfId="782" xr:uid="{00000000-0005-0000-0000-00000A030000}"/>
    <cellStyle name="Good 2 2" xfId="783" xr:uid="{00000000-0005-0000-0000-00000B030000}"/>
    <cellStyle name="Good 2 3" xfId="784" xr:uid="{00000000-0005-0000-0000-00000C030000}"/>
    <cellStyle name="Good 2 4" xfId="785" xr:uid="{00000000-0005-0000-0000-00000D030000}"/>
    <cellStyle name="Good 3" xfId="786" xr:uid="{00000000-0005-0000-0000-00000E030000}"/>
    <cellStyle name="Good 3 2" xfId="787" xr:uid="{00000000-0005-0000-0000-00000F030000}"/>
    <cellStyle name="Good 3 3" xfId="788" xr:uid="{00000000-0005-0000-0000-000010030000}"/>
    <cellStyle name="Good 3 4" xfId="789" xr:uid="{00000000-0005-0000-0000-000011030000}"/>
    <cellStyle name="Good 4" xfId="790" xr:uid="{00000000-0005-0000-0000-000012030000}"/>
    <cellStyle name="Good 4 2" xfId="791" xr:uid="{00000000-0005-0000-0000-000013030000}"/>
    <cellStyle name="Good 4 3" xfId="792" xr:uid="{00000000-0005-0000-0000-000014030000}"/>
    <cellStyle name="Good 4 4" xfId="793" xr:uid="{00000000-0005-0000-0000-000015030000}"/>
    <cellStyle name="Good 5" xfId="794" xr:uid="{00000000-0005-0000-0000-000016030000}"/>
    <cellStyle name="Good 5 2" xfId="795" xr:uid="{00000000-0005-0000-0000-000017030000}"/>
    <cellStyle name="Good 5 3" xfId="796" xr:uid="{00000000-0005-0000-0000-000018030000}"/>
    <cellStyle name="Good 5 4" xfId="797" xr:uid="{00000000-0005-0000-0000-000019030000}"/>
    <cellStyle name="Good 6" xfId="798" xr:uid="{00000000-0005-0000-0000-00001A030000}"/>
    <cellStyle name="Good 6 2" xfId="799" xr:uid="{00000000-0005-0000-0000-00001B030000}"/>
    <cellStyle name="Good 6 3" xfId="800" xr:uid="{00000000-0005-0000-0000-00001C030000}"/>
    <cellStyle name="Good 6 4" xfId="801" xr:uid="{00000000-0005-0000-0000-00001D030000}"/>
    <cellStyle name="Good 7" xfId="802" xr:uid="{00000000-0005-0000-0000-00001E030000}"/>
    <cellStyle name="Good 7 2" xfId="803" xr:uid="{00000000-0005-0000-0000-00001F030000}"/>
    <cellStyle name="Good 7 3" xfId="804" xr:uid="{00000000-0005-0000-0000-000020030000}"/>
    <cellStyle name="Good 7 4" xfId="805" xr:uid="{00000000-0005-0000-0000-000021030000}"/>
    <cellStyle name="Good 8" xfId="806" xr:uid="{00000000-0005-0000-0000-000022030000}"/>
    <cellStyle name="Heading 1 2" xfId="807" xr:uid="{00000000-0005-0000-0000-000023030000}"/>
    <cellStyle name="Heading 1 2 2" xfId="808" xr:uid="{00000000-0005-0000-0000-000024030000}"/>
    <cellStyle name="Heading 1 2 3" xfId="809" xr:uid="{00000000-0005-0000-0000-000025030000}"/>
    <cellStyle name="Heading 1 2 4" xfId="810" xr:uid="{00000000-0005-0000-0000-000026030000}"/>
    <cellStyle name="Heading 1 3" xfId="811" xr:uid="{00000000-0005-0000-0000-000027030000}"/>
    <cellStyle name="Heading 1 3 2" xfId="812" xr:uid="{00000000-0005-0000-0000-000028030000}"/>
    <cellStyle name="Heading 1 3 3" xfId="813" xr:uid="{00000000-0005-0000-0000-000029030000}"/>
    <cellStyle name="Heading 1 3 4" xfId="814" xr:uid="{00000000-0005-0000-0000-00002A030000}"/>
    <cellStyle name="Heading 1 4" xfId="815" xr:uid="{00000000-0005-0000-0000-00002B030000}"/>
    <cellStyle name="Heading 1 4 2" xfId="816" xr:uid="{00000000-0005-0000-0000-00002C030000}"/>
    <cellStyle name="Heading 1 4 3" xfId="817" xr:uid="{00000000-0005-0000-0000-00002D030000}"/>
    <cellStyle name="Heading 1 4 4" xfId="818" xr:uid="{00000000-0005-0000-0000-00002E030000}"/>
    <cellStyle name="Heading 1 5" xfId="819" xr:uid="{00000000-0005-0000-0000-00002F030000}"/>
    <cellStyle name="Heading 1 5 2" xfId="820" xr:uid="{00000000-0005-0000-0000-000030030000}"/>
    <cellStyle name="Heading 1 5 3" xfId="821" xr:uid="{00000000-0005-0000-0000-000031030000}"/>
    <cellStyle name="Heading 1 5 4" xfId="822" xr:uid="{00000000-0005-0000-0000-000032030000}"/>
    <cellStyle name="Heading 1 6" xfId="823" xr:uid="{00000000-0005-0000-0000-000033030000}"/>
    <cellStyle name="Heading 1 6 2" xfId="824" xr:uid="{00000000-0005-0000-0000-000034030000}"/>
    <cellStyle name="Heading 1 6 3" xfId="825" xr:uid="{00000000-0005-0000-0000-000035030000}"/>
    <cellStyle name="Heading 1 6 4" xfId="826" xr:uid="{00000000-0005-0000-0000-000036030000}"/>
    <cellStyle name="Heading 1 7" xfId="827" xr:uid="{00000000-0005-0000-0000-000037030000}"/>
    <cellStyle name="Heading 1 7 2" xfId="828" xr:uid="{00000000-0005-0000-0000-000038030000}"/>
    <cellStyle name="Heading 1 7 3" xfId="829" xr:uid="{00000000-0005-0000-0000-000039030000}"/>
    <cellStyle name="Heading 1 7 4" xfId="830" xr:uid="{00000000-0005-0000-0000-00003A030000}"/>
    <cellStyle name="Heading 1 8" xfId="831" xr:uid="{00000000-0005-0000-0000-00003B030000}"/>
    <cellStyle name="Heading 2 2" xfId="832" xr:uid="{00000000-0005-0000-0000-00003C030000}"/>
    <cellStyle name="Heading 2 2 2" xfId="833" xr:uid="{00000000-0005-0000-0000-00003D030000}"/>
    <cellStyle name="Heading 2 2 3" xfId="834" xr:uid="{00000000-0005-0000-0000-00003E030000}"/>
    <cellStyle name="Heading 2 2 4" xfId="835" xr:uid="{00000000-0005-0000-0000-00003F030000}"/>
    <cellStyle name="Heading 2 3" xfId="836" xr:uid="{00000000-0005-0000-0000-000040030000}"/>
    <cellStyle name="Heading 2 3 2" xfId="837" xr:uid="{00000000-0005-0000-0000-000041030000}"/>
    <cellStyle name="Heading 2 3 3" xfId="838" xr:uid="{00000000-0005-0000-0000-000042030000}"/>
    <cellStyle name="Heading 2 3 4" xfId="839" xr:uid="{00000000-0005-0000-0000-000043030000}"/>
    <cellStyle name="Heading 2 4" xfId="840" xr:uid="{00000000-0005-0000-0000-000044030000}"/>
    <cellStyle name="Heading 2 4 2" xfId="841" xr:uid="{00000000-0005-0000-0000-000045030000}"/>
    <cellStyle name="Heading 2 4 3" xfId="842" xr:uid="{00000000-0005-0000-0000-000046030000}"/>
    <cellStyle name="Heading 2 4 4" xfId="843" xr:uid="{00000000-0005-0000-0000-000047030000}"/>
    <cellStyle name="Heading 2 5" xfId="844" xr:uid="{00000000-0005-0000-0000-000048030000}"/>
    <cellStyle name="Heading 2 5 2" xfId="845" xr:uid="{00000000-0005-0000-0000-000049030000}"/>
    <cellStyle name="Heading 2 5 3" xfId="846" xr:uid="{00000000-0005-0000-0000-00004A030000}"/>
    <cellStyle name="Heading 2 5 4" xfId="847" xr:uid="{00000000-0005-0000-0000-00004B030000}"/>
    <cellStyle name="Heading 2 6" xfId="848" xr:uid="{00000000-0005-0000-0000-00004C030000}"/>
    <cellStyle name="Heading 2 6 2" xfId="849" xr:uid="{00000000-0005-0000-0000-00004D030000}"/>
    <cellStyle name="Heading 2 6 3" xfId="850" xr:uid="{00000000-0005-0000-0000-00004E030000}"/>
    <cellStyle name="Heading 2 6 4" xfId="851" xr:uid="{00000000-0005-0000-0000-00004F030000}"/>
    <cellStyle name="Heading 2 7" xfId="852" xr:uid="{00000000-0005-0000-0000-000050030000}"/>
    <cellStyle name="Heading 2 7 2" xfId="853" xr:uid="{00000000-0005-0000-0000-000051030000}"/>
    <cellStyle name="Heading 2 7 3" xfId="854" xr:uid="{00000000-0005-0000-0000-000052030000}"/>
    <cellStyle name="Heading 2 7 4" xfId="855" xr:uid="{00000000-0005-0000-0000-000053030000}"/>
    <cellStyle name="Heading 2 8" xfId="856" xr:uid="{00000000-0005-0000-0000-000054030000}"/>
    <cellStyle name="Heading 3 2" xfId="857" xr:uid="{00000000-0005-0000-0000-000055030000}"/>
    <cellStyle name="Heading 3 2 2" xfId="858" xr:uid="{00000000-0005-0000-0000-000056030000}"/>
    <cellStyle name="Heading 3 2 3" xfId="859" xr:uid="{00000000-0005-0000-0000-000057030000}"/>
    <cellStyle name="Heading 3 2 4" xfId="860" xr:uid="{00000000-0005-0000-0000-000058030000}"/>
    <cellStyle name="Heading 3 3" xfId="861" xr:uid="{00000000-0005-0000-0000-000059030000}"/>
    <cellStyle name="Heading 3 3 2" xfId="862" xr:uid="{00000000-0005-0000-0000-00005A030000}"/>
    <cellStyle name="Heading 3 3 3" xfId="863" xr:uid="{00000000-0005-0000-0000-00005B030000}"/>
    <cellStyle name="Heading 3 3 4" xfId="864" xr:uid="{00000000-0005-0000-0000-00005C030000}"/>
    <cellStyle name="Heading 3 4" xfId="865" xr:uid="{00000000-0005-0000-0000-00005D030000}"/>
    <cellStyle name="Heading 3 4 2" xfId="866" xr:uid="{00000000-0005-0000-0000-00005E030000}"/>
    <cellStyle name="Heading 3 4 3" xfId="867" xr:uid="{00000000-0005-0000-0000-00005F030000}"/>
    <cellStyle name="Heading 3 4 4" xfId="868" xr:uid="{00000000-0005-0000-0000-000060030000}"/>
    <cellStyle name="Heading 3 5" xfId="869" xr:uid="{00000000-0005-0000-0000-000061030000}"/>
    <cellStyle name="Heading 3 5 2" xfId="870" xr:uid="{00000000-0005-0000-0000-000062030000}"/>
    <cellStyle name="Heading 3 5 3" xfId="871" xr:uid="{00000000-0005-0000-0000-000063030000}"/>
    <cellStyle name="Heading 3 5 4" xfId="872" xr:uid="{00000000-0005-0000-0000-000064030000}"/>
    <cellStyle name="Heading 3 6" xfId="873" xr:uid="{00000000-0005-0000-0000-000065030000}"/>
    <cellStyle name="Heading 3 6 2" xfId="874" xr:uid="{00000000-0005-0000-0000-000066030000}"/>
    <cellStyle name="Heading 3 6 3" xfId="875" xr:uid="{00000000-0005-0000-0000-000067030000}"/>
    <cellStyle name="Heading 3 6 4" xfId="876" xr:uid="{00000000-0005-0000-0000-000068030000}"/>
    <cellStyle name="Heading 3 7" xfId="877" xr:uid="{00000000-0005-0000-0000-000069030000}"/>
    <cellStyle name="Heading 3 7 2" xfId="878" xr:uid="{00000000-0005-0000-0000-00006A030000}"/>
    <cellStyle name="Heading 3 7 3" xfId="879" xr:uid="{00000000-0005-0000-0000-00006B030000}"/>
    <cellStyle name="Heading 3 7 4" xfId="880" xr:uid="{00000000-0005-0000-0000-00006C030000}"/>
    <cellStyle name="Heading 3 8" xfId="881" xr:uid="{00000000-0005-0000-0000-00006D030000}"/>
    <cellStyle name="Heading 4 2" xfId="882" xr:uid="{00000000-0005-0000-0000-00006E030000}"/>
    <cellStyle name="Heading 4 2 2" xfId="883" xr:uid="{00000000-0005-0000-0000-00006F030000}"/>
    <cellStyle name="Heading 4 2 3" xfId="884" xr:uid="{00000000-0005-0000-0000-000070030000}"/>
    <cellStyle name="Heading 4 2 4" xfId="885" xr:uid="{00000000-0005-0000-0000-000071030000}"/>
    <cellStyle name="Heading 4 3" xfId="886" xr:uid="{00000000-0005-0000-0000-000072030000}"/>
    <cellStyle name="Heading 4 3 2" xfId="887" xr:uid="{00000000-0005-0000-0000-000073030000}"/>
    <cellStyle name="Heading 4 3 3" xfId="888" xr:uid="{00000000-0005-0000-0000-000074030000}"/>
    <cellStyle name="Heading 4 3 4" xfId="889" xr:uid="{00000000-0005-0000-0000-000075030000}"/>
    <cellStyle name="Heading 4 4" xfId="890" xr:uid="{00000000-0005-0000-0000-000076030000}"/>
    <cellStyle name="Heading 4 4 2" xfId="891" xr:uid="{00000000-0005-0000-0000-000077030000}"/>
    <cellStyle name="Heading 4 4 3" xfId="892" xr:uid="{00000000-0005-0000-0000-000078030000}"/>
    <cellStyle name="Heading 4 4 4" xfId="893" xr:uid="{00000000-0005-0000-0000-000079030000}"/>
    <cellStyle name="Heading 4 5" xfId="894" xr:uid="{00000000-0005-0000-0000-00007A030000}"/>
    <cellStyle name="Heading 4 5 2" xfId="895" xr:uid="{00000000-0005-0000-0000-00007B030000}"/>
    <cellStyle name="Heading 4 5 3" xfId="896" xr:uid="{00000000-0005-0000-0000-00007C030000}"/>
    <cellStyle name="Heading 4 5 4" xfId="897" xr:uid="{00000000-0005-0000-0000-00007D030000}"/>
    <cellStyle name="Heading 4 6" xfId="898" xr:uid="{00000000-0005-0000-0000-00007E030000}"/>
    <cellStyle name="Heading 4 6 2" xfId="899" xr:uid="{00000000-0005-0000-0000-00007F030000}"/>
    <cellStyle name="Heading 4 6 3" xfId="900" xr:uid="{00000000-0005-0000-0000-000080030000}"/>
    <cellStyle name="Heading 4 6 4" xfId="901" xr:uid="{00000000-0005-0000-0000-000081030000}"/>
    <cellStyle name="Heading 4 7" xfId="902" xr:uid="{00000000-0005-0000-0000-000082030000}"/>
    <cellStyle name="Heading 4 7 2" xfId="903" xr:uid="{00000000-0005-0000-0000-000083030000}"/>
    <cellStyle name="Heading 4 7 3" xfId="904" xr:uid="{00000000-0005-0000-0000-000084030000}"/>
    <cellStyle name="Heading 4 7 4" xfId="905" xr:uid="{00000000-0005-0000-0000-000085030000}"/>
    <cellStyle name="Heading 4 8" xfId="906" xr:uid="{00000000-0005-0000-0000-000086030000}"/>
    <cellStyle name="Input 2" xfId="907" xr:uid="{00000000-0005-0000-0000-000087030000}"/>
    <cellStyle name="Input 2 2" xfId="908" xr:uid="{00000000-0005-0000-0000-000088030000}"/>
    <cellStyle name="Input 2 3" xfId="909" xr:uid="{00000000-0005-0000-0000-000089030000}"/>
    <cellStyle name="Input 2 4" xfId="910" xr:uid="{00000000-0005-0000-0000-00008A030000}"/>
    <cellStyle name="Input 3" xfId="911" xr:uid="{00000000-0005-0000-0000-00008B030000}"/>
    <cellStyle name="Input 3 2" xfId="912" xr:uid="{00000000-0005-0000-0000-00008C030000}"/>
    <cellStyle name="Input 3 3" xfId="913" xr:uid="{00000000-0005-0000-0000-00008D030000}"/>
    <cellStyle name="Input 3 4" xfId="914" xr:uid="{00000000-0005-0000-0000-00008E030000}"/>
    <cellStyle name="Input 4" xfId="915" xr:uid="{00000000-0005-0000-0000-00008F030000}"/>
    <cellStyle name="Input 4 2" xfId="916" xr:uid="{00000000-0005-0000-0000-000090030000}"/>
    <cellStyle name="Input 4 3" xfId="917" xr:uid="{00000000-0005-0000-0000-000091030000}"/>
    <cellStyle name="Input 4 4" xfId="918" xr:uid="{00000000-0005-0000-0000-000092030000}"/>
    <cellStyle name="Input 5" xfId="919" xr:uid="{00000000-0005-0000-0000-000093030000}"/>
    <cellStyle name="Input 5 2" xfId="920" xr:uid="{00000000-0005-0000-0000-000094030000}"/>
    <cellStyle name="Input 5 3" xfId="921" xr:uid="{00000000-0005-0000-0000-000095030000}"/>
    <cellStyle name="Input 5 4" xfId="922" xr:uid="{00000000-0005-0000-0000-000096030000}"/>
    <cellStyle name="Input 6" xfId="923" xr:uid="{00000000-0005-0000-0000-000097030000}"/>
    <cellStyle name="Input 6 2" xfId="924" xr:uid="{00000000-0005-0000-0000-000098030000}"/>
    <cellStyle name="Input 6 3" xfId="925" xr:uid="{00000000-0005-0000-0000-000099030000}"/>
    <cellStyle name="Input 6 4" xfId="926" xr:uid="{00000000-0005-0000-0000-00009A030000}"/>
    <cellStyle name="Input 7" xfId="927" xr:uid="{00000000-0005-0000-0000-00009B030000}"/>
    <cellStyle name="Input 7 2" xfId="928" xr:uid="{00000000-0005-0000-0000-00009C030000}"/>
    <cellStyle name="Input 7 3" xfId="929" xr:uid="{00000000-0005-0000-0000-00009D030000}"/>
    <cellStyle name="Input 7 4" xfId="930" xr:uid="{00000000-0005-0000-0000-00009E030000}"/>
    <cellStyle name="Input 8" xfId="931" xr:uid="{00000000-0005-0000-0000-00009F030000}"/>
    <cellStyle name="Linked Cell 2" xfId="932" xr:uid="{00000000-0005-0000-0000-0000A0030000}"/>
    <cellStyle name="Linked Cell 2 2" xfId="933" xr:uid="{00000000-0005-0000-0000-0000A1030000}"/>
    <cellStyle name="Linked Cell 2 3" xfId="934" xr:uid="{00000000-0005-0000-0000-0000A2030000}"/>
    <cellStyle name="Linked Cell 2 4" xfId="935" xr:uid="{00000000-0005-0000-0000-0000A3030000}"/>
    <cellStyle name="Linked Cell 3" xfId="936" xr:uid="{00000000-0005-0000-0000-0000A4030000}"/>
    <cellStyle name="Linked Cell 3 2" xfId="937" xr:uid="{00000000-0005-0000-0000-0000A5030000}"/>
    <cellStyle name="Linked Cell 3 3" xfId="938" xr:uid="{00000000-0005-0000-0000-0000A6030000}"/>
    <cellStyle name="Linked Cell 3 4" xfId="939" xr:uid="{00000000-0005-0000-0000-0000A7030000}"/>
    <cellStyle name="Linked Cell 4" xfId="940" xr:uid="{00000000-0005-0000-0000-0000A8030000}"/>
    <cellStyle name="Linked Cell 4 2" xfId="941" xr:uid="{00000000-0005-0000-0000-0000A9030000}"/>
    <cellStyle name="Linked Cell 4 3" xfId="942" xr:uid="{00000000-0005-0000-0000-0000AA030000}"/>
    <cellStyle name="Linked Cell 4 4" xfId="943" xr:uid="{00000000-0005-0000-0000-0000AB030000}"/>
    <cellStyle name="Linked Cell 5" xfId="944" xr:uid="{00000000-0005-0000-0000-0000AC030000}"/>
    <cellStyle name="Linked Cell 5 2" xfId="945" xr:uid="{00000000-0005-0000-0000-0000AD030000}"/>
    <cellStyle name="Linked Cell 5 3" xfId="946" xr:uid="{00000000-0005-0000-0000-0000AE030000}"/>
    <cellStyle name="Linked Cell 5 4" xfId="947" xr:uid="{00000000-0005-0000-0000-0000AF030000}"/>
    <cellStyle name="Linked Cell 6" xfId="948" xr:uid="{00000000-0005-0000-0000-0000B0030000}"/>
    <cellStyle name="Linked Cell 6 2" xfId="949" xr:uid="{00000000-0005-0000-0000-0000B1030000}"/>
    <cellStyle name="Linked Cell 6 3" xfId="950" xr:uid="{00000000-0005-0000-0000-0000B2030000}"/>
    <cellStyle name="Linked Cell 6 4" xfId="951" xr:uid="{00000000-0005-0000-0000-0000B3030000}"/>
    <cellStyle name="Linked Cell 7" xfId="952" xr:uid="{00000000-0005-0000-0000-0000B4030000}"/>
    <cellStyle name="Linked Cell 7 2" xfId="953" xr:uid="{00000000-0005-0000-0000-0000B5030000}"/>
    <cellStyle name="Linked Cell 7 3" xfId="954" xr:uid="{00000000-0005-0000-0000-0000B6030000}"/>
    <cellStyle name="Linked Cell 7 4" xfId="955" xr:uid="{00000000-0005-0000-0000-0000B7030000}"/>
    <cellStyle name="Linked Cell 8" xfId="956" xr:uid="{00000000-0005-0000-0000-0000B8030000}"/>
    <cellStyle name="Neutral 2" xfId="957" xr:uid="{00000000-0005-0000-0000-0000B9030000}"/>
    <cellStyle name="Neutral 2 2" xfId="958" xr:uid="{00000000-0005-0000-0000-0000BA030000}"/>
    <cellStyle name="Neutral 2 3" xfId="959" xr:uid="{00000000-0005-0000-0000-0000BB030000}"/>
    <cellStyle name="Neutral 2 4" xfId="960" xr:uid="{00000000-0005-0000-0000-0000BC030000}"/>
    <cellStyle name="Neutral 3" xfId="961" xr:uid="{00000000-0005-0000-0000-0000BD030000}"/>
    <cellStyle name="Neutral 3 2" xfId="962" xr:uid="{00000000-0005-0000-0000-0000BE030000}"/>
    <cellStyle name="Neutral 3 3" xfId="963" xr:uid="{00000000-0005-0000-0000-0000BF030000}"/>
    <cellStyle name="Neutral 3 4" xfId="964" xr:uid="{00000000-0005-0000-0000-0000C0030000}"/>
    <cellStyle name="Neutral 4" xfId="965" xr:uid="{00000000-0005-0000-0000-0000C1030000}"/>
    <cellStyle name="Neutral 4 2" xfId="966" xr:uid="{00000000-0005-0000-0000-0000C2030000}"/>
    <cellStyle name="Neutral 4 3" xfId="967" xr:uid="{00000000-0005-0000-0000-0000C3030000}"/>
    <cellStyle name="Neutral 4 4" xfId="968" xr:uid="{00000000-0005-0000-0000-0000C4030000}"/>
    <cellStyle name="Neutral 5" xfId="969" xr:uid="{00000000-0005-0000-0000-0000C5030000}"/>
    <cellStyle name="Neutral 5 2" xfId="970" xr:uid="{00000000-0005-0000-0000-0000C6030000}"/>
    <cellStyle name="Neutral 5 3" xfId="971" xr:uid="{00000000-0005-0000-0000-0000C7030000}"/>
    <cellStyle name="Neutral 5 4" xfId="972" xr:uid="{00000000-0005-0000-0000-0000C8030000}"/>
    <cellStyle name="Neutral 6" xfId="973" xr:uid="{00000000-0005-0000-0000-0000C9030000}"/>
    <cellStyle name="Neutral 6 2" xfId="974" xr:uid="{00000000-0005-0000-0000-0000CA030000}"/>
    <cellStyle name="Neutral 6 3" xfId="975" xr:uid="{00000000-0005-0000-0000-0000CB030000}"/>
    <cellStyle name="Neutral 6 4" xfId="976" xr:uid="{00000000-0005-0000-0000-0000CC030000}"/>
    <cellStyle name="Neutral 7" xfId="977" xr:uid="{00000000-0005-0000-0000-0000CD030000}"/>
    <cellStyle name="Neutral 7 2" xfId="978" xr:uid="{00000000-0005-0000-0000-0000CE030000}"/>
    <cellStyle name="Neutral 7 3" xfId="979" xr:uid="{00000000-0005-0000-0000-0000CF030000}"/>
    <cellStyle name="Neutral 7 4" xfId="980" xr:uid="{00000000-0005-0000-0000-0000D0030000}"/>
    <cellStyle name="Neutral 8" xfId="981" xr:uid="{00000000-0005-0000-0000-0000D1030000}"/>
    <cellStyle name="Normal" xfId="0" builtinId="0"/>
    <cellStyle name="Normal 10" xfId="982" xr:uid="{00000000-0005-0000-0000-0000D3030000}"/>
    <cellStyle name="Normal 11" xfId="983" xr:uid="{00000000-0005-0000-0000-0000D4030000}"/>
    <cellStyle name="Normal 12" xfId="984" xr:uid="{00000000-0005-0000-0000-0000D5030000}"/>
    <cellStyle name="Normal 12 2" xfId="985" xr:uid="{00000000-0005-0000-0000-0000D6030000}"/>
    <cellStyle name="Normal 12_A-1" xfId="986" xr:uid="{00000000-0005-0000-0000-0000D7030000}"/>
    <cellStyle name="Normal 13" xfId="987" xr:uid="{00000000-0005-0000-0000-0000D8030000}"/>
    <cellStyle name="Normal 14" xfId="988" xr:uid="{00000000-0005-0000-0000-0000D9030000}"/>
    <cellStyle name="Normal 14 2" xfId="989" xr:uid="{00000000-0005-0000-0000-0000DA030000}"/>
    <cellStyle name="Normal 14_A-1" xfId="990" xr:uid="{00000000-0005-0000-0000-0000DB030000}"/>
    <cellStyle name="Normal 15" xfId="991" xr:uid="{00000000-0005-0000-0000-0000DC030000}"/>
    <cellStyle name="Normal 16" xfId="992" xr:uid="{00000000-0005-0000-0000-0000DD030000}"/>
    <cellStyle name="Normal 16 2" xfId="993" xr:uid="{00000000-0005-0000-0000-0000DE030000}"/>
    <cellStyle name="Normal 17" xfId="994" xr:uid="{00000000-0005-0000-0000-0000DF030000}"/>
    <cellStyle name="Normal 18" xfId="995" xr:uid="{00000000-0005-0000-0000-0000E0030000}"/>
    <cellStyle name="Normal 19" xfId="996" xr:uid="{00000000-0005-0000-0000-0000E1030000}"/>
    <cellStyle name="Normal 2" xfId="6" xr:uid="{00000000-0005-0000-0000-0000E2030000}"/>
    <cellStyle name="Normal 2 10" xfId="997" xr:uid="{00000000-0005-0000-0000-0000E3030000}"/>
    <cellStyle name="Normal 2 11" xfId="998" xr:uid="{00000000-0005-0000-0000-0000E4030000}"/>
    <cellStyle name="Normal 2 12" xfId="999" xr:uid="{00000000-0005-0000-0000-0000E5030000}"/>
    <cellStyle name="Normal 2 13" xfId="1000" xr:uid="{00000000-0005-0000-0000-0000E6030000}"/>
    <cellStyle name="Normal 2 13 2" xfId="1001" xr:uid="{00000000-0005-0000-0000-0000E7030000}"/>
    <cellStyle name="Normal 2 13_A-1" xfId="1002" xr:uid="{00000000-0005-0000-0000-0000E8030000}"/>
    <cellStyle name="Normal 2 14" xfId="1003" xr:uid="{00000000-0005-0000-0000-0000E9030000}"/>
    <cellStyle name="Normal 2 15" xfId="1004" xr:uid="{00000000-0005-0000-0000-0000EA030000}"/>
    <cellStyle name="Normal 2 16" xfId="1005" xr:uid="{00000000-0005-0000-0000-0000EB030000}"/>
    <cellStyle name="Normal 2 17" xfId="1006" xr:uid="{00000000-0005-0000-0000-0000EC030000}"/>
    <cellStyle name="Normal 2 18" xfId="1007" xr:uid="{00000000-0005-0000-0000-0000ED030000}"/>
    <cellStyle name="Normal 2 19" xfId="1008" xr:uid="{00000000-0005-0000-0000-0000EE030000}"/>
    <cellStyle name="Normal 2 2" xfId="1009" xr:uid="{00000000-0005-0000-0000-0000EF030000}"/>
    <cellStyle name="Normal 2 2 2" xfId="1010" xr:uid="{00000000-0005-0000-0000-0000F0030000}"/>
    <cellStyle name="Normal 2 2 3" xfId="1011" xr:uid="{00000000-0005-0000-0000-0000F1030000}"/>
    <cellStyle name="Normal 2 2 4" xfId="1012" xr:uid="{00000000-0005-0000-0000-0000F2030000}"/>
    <cellStyle name="Normal 2 20" xfId="1013" xr:uid="{00000000-0005-0000-0000-0000F3030000}"/>
    <cellStyle name="Normal 2 3" xfId="1014" xr:uid="{00000000-0005-0000-0000-0000F4030000}"/>
    <cellStyle name="Normal 2 3 2" xfId="1015" xr:uid="{00000000-0005-0000-0000-0000F5030000}"/>
    <cellStyle name="Normal 2 4" xfId="1016" xr:uid="{00000000-0005-0000-0000-0000F6030000}"/>
    <cellStyle name="Normal 2 4 2" xfId="1017" xr:uid="{00000000-0005-0000-0000-0000F7030000}"/>
    <cellStyle name="Normal 2 5" xfId="1018" xr:uid="{00000000-0005-0000-0000-0000F8030000}"/>
    <cellStyle name="Normal 2 5 2" xfId="1019" xr:uid="{00000000-0005-0000-0000-0000F9030000}"/>
    <cellStyle name="Normal 2 5 3" xfId="1020" xr:uid="{00000000-0005-0000-0000-0000FA030000}"/>
    <cellStyle name="Normal 2 5_A-1" xfId="1021" xr:uid="{00000000-0005-0000-0000-0000FB030000}"/>
    <cellStyle name="Normal 2 6" xfId="1022" xr:uid="{00000000-0005-0000-0000-0000FC030000}"/>
    <cellStyle name="Normal 2 7" xfId="1023" xr:uid="{00000000-0005-0000-0000-0000FD030000}"/>
    <cellStyle name="Normal 2 8" xfId="1024" xr:uid="{00000000-0005-0000-0000-0000FE030000}"/>
    <cellStyle name="Normal 2 9" xfId="1025" xr:uid="{00000000-0005-0000-0000-0000FF030000}"/>
    <cellStyle name="Normal 2_2012-13 Distr" xfId="1026" xr:uid="{00000000-0005-0000-0000-000000040000}"/>
    <cellStyle name="Normal 20" xfId="1027" xr:uid="{00000000-0005-0000-0000-000001040000}"/>
    <cellStyle name="Normal 21" xfId="1028" xr:uid="{00000000-0005-0000-0000-000002040000}"/>
    <cellStyle name="Normal 22" xfId="1029" xr:uid="{00000000-0005-0000-0000-000003040000}"/>
    <cellStyle name="Normal 23" xfId="1030" xr:uid="{00000000-0005-0000-0000-000004040000}"/>
    <cellStyle name="Normal 24" xfId="1031" xr:uid="{00000000-0005-0000-0000-000005040000}"/>
    <cellStyle name="Normal 25" xfId="1032" xr:uid="{00000000-0005-0000-0000-000006040000}"/>
    <cellStyle name="Normal 26" xfId="1033" xr:uid="{00000000-0005-0000-0000-000007040000}"/>
    <cellStyle name="Normal 3" xfId="1034" xr:uid="{00000000-0005-0000-0000-000008040000}"/>
    <cellStyle name="Normal 3 2" xfId="1035" xr:uid="{00000000-0005-0000-0000-000009040000}"/>
    <cellStyle name="Normal 3 3" xfId="1036" xr:uid="{00000000-0005-0000-0000-00000A040000}"/>
    <cellStyle name="Normal 3 4" xfId="1037" xr:uid="{00000000-0005-0000-0000-00000B040000}"/>
    <cellStyle name="Normal 3 5" xfId="1038" xr:uid="{00000000-0005-0000-0000-00000C040000}"/>
    <cellStyle name="Normal 4" xfId="1039" xr:uid="{00000000-0005-0000-0000-00000D040000}"/>
    <cellStyle name="Normal 4 2" xfId="1040" xr:uid="{00000000-0005-0000-0000-00000E040000}"/>
    <cellStyle name="Normal 4 3" xfId="1041" xr:uid="{00000000-0005-0000-0000-00000F040000}"/>
    <cellStyle name="Normal 4 4" xfId="1042" xr:uid="{00000000-0005-0000-0000-000010040000}"/>
    <cellStyle name="Normal 4 5" xfId="1043" xr:uid="{00000000-0005-0000-0000-000011040000}"/>
    <cellStyle name="Normal 5" xfId="1044" xr:uid="{00000000-0005-0000-0000-000012040000}"/>
    <cellStyle name="Normal 5 2" xfId="1045" xr:uid="{00000000-0005-0000-0000-000013040000}"/>
    <cellStyle name="Normal 6" xfId="1046" xr:uid="{00000000-0005-0000-0000-000014040000}"/>
    <cellStyle name="Normal 6 2" xfId="1047" xr:uid="{00000000-0005-0000-0000-000015040000}"/>
    <cellStyle name="Normal 7" xfId="1048" xr:uid="{00000000-0005-0000-0000-000016040000}"/>
    <cellStyle name="Normal 8" xfId="1049" xr:uid="{00000000-0005-0000-0000-000017040000}"/>
    <cellStyle name="Normal 8 2" xfId="1050" xr:uid="{00000000-0005-0000-0000-000018040000}"/>
    <cellStyle name="Normal 9" xfId="1051" xr:uid="{00000000-0005-0000-0000-000019040000}"/>
    <cellStyle name="Normal 9 2" xfId="1052" xr:uid="{00000000-0005-0000-0000-00001A040000}"/>
    <cellStyle name="Note 2" xfId="1053" xr:uid="{00000000-0005-0000-0000-00001B040000}"/>
    <cellStyle name="Note 2 2" xfId="1054" xr:uid="{00000000-0005-0000-0000-00001C040000}"/>
    <cellStyle name="Note 2 3" xfId="1055" xr:uid="{00000000-0005-0000-0000-00001D040000}"/>
    <cellStyle name="Note 2 4" xfId="1056" xr:uid="{00000000-0005-0000-0000-00001E040000}"/>
    <cellStyle name="Note 2 5" xfId="1057" xr:uid="{00000000-0005-0000-0000-00001F040000}"/>
    <cellStyle name="Note 3" xfId="1058" xr:uid="{00000000-0005-0000-0000-000020040000}"/>
    <cellStyle name="Note 3 2" xfId="1059" xr:uid="{00000000-0005-0000-0000-000021040000}"/>
    <cellStyle name="Note 3 3" xfId="1060" xr:uid="{00000000-0005-0000-0000-000022040000}"/>
    <cellStyle name="Note 3 4" xfId="1061" xr:uid="{00000000-0005-0000-0000-000023040000}"/>
    <cellStyle name="Note 4" xfId="1062" xr:uid="{00000000-0005-0000-0000-000024040000}"/>
    <cellStyle name="Note 4 2" xfId="1063" xr:uid="{00000000-0005-0000-0000-000025040000}"/>
    <cellStyle name="Note 4 3" xfId="1064" xr:uid="{00000000-0005-0000-0000-000026040000}"/>
    <cellStyle name="Note 4 4" xfId="1065" xr:uid="{00000000-0005-0000-0000-000027040000}"/>
    <cellStyle name="Note 5" xfId="1066" xr:uid="{00000000-0005-0000-0000-000028040000}"/>
    <cellStyle name="Note 5 2" xfId="1067" xr:uid="{00000000-0005-0000-0000-000029040000}"/>
    <cellStyle name="Note 5 3" xfId="1068" xr:uid="{00000000-0005-0000-0000-00002A040000}"/>
    <cellStyle name="Note 5 4" xfId="1069" xr:uid="{00000000-0005-0000-0000-00002B040000}"/>
    <cellStyle name="Note 6" xfId="1070" xr:uid="{00000000-0005-0000-0000-00002C040000}"/>
    <cellStyle name="Note 6 2" xfId="1071" xr:uid="{00000000-0005-0000-0000-00002D040000}"/>
    <cellStyle name="Note 6 3" xfId="1072" xr:uid="{00000000-0005-0000-0000-00002E040000}"/>
    <cellStyle name="Note 6 4" xfId="1073" xr:uid="{00000000-0005-0000-0000-00002F040000}"/>
    <cellStyle name="Note 7" xfId="1074" xr:uid="{00000000-0005-0000-0000-000030040000}"/>
    <cellStyle name="Note 7 2" xfId="1075" xr:uid="{00000000-0005-0000-0000-000031040000}"/>
    <cellStyle name="Note 7 3" xfId="1076" xr:uid="{00000000-0005-0000-0000-000032040000}"/>
    <cellStyle name="Note 7 4" xfId="1077" xr:uid="{00000000-0005-0000-0000-000033040000}"/>
    <cellStyle name="Note 8" xfId="1078" xr:uid="{00000000-0005-0000-0000-000034040000}"/>
    <cellStyle name="Output 2" xfId="1079" xr:uid="{00000000-0005-0000-0000-000035040000}"/>
    <cellStyle name="Output 2 2" xfId="1080" xr:uid="{00000000-0005-0000-0000-000036040000}"/>
    <cellStyle name="Output 2 3" xfId="1081" xr:uid="{00000000-0005-0000-0000-000037040000}"/>
    <cellStyle name="Output 2 4" xfId="1082" xr:uid="{00000000-0005-0000-0000-000038040000}"/>
    <cellStyle name="Output 3" xfId="1083" xr:uid="{00000000-0005-0000-0000-000039040000}"/>
    <cellStyle name="Output 3 2" xfId="1084" xr:uid="{00000000-0005-0000-0000-00003A040000}"/>
    <cellStyle name="Output 3 3" xfId="1085" xr:uid="{00000000-0005-0000-0000-00003B040000}"/>
    <cellStyle name="Output 3 4" xfId="1086" xr:uid="{00000000-0005-0000-0000-00003C040000}"/>
    <cellStyle name="Output 4" xfId="1087" xr:uid="{00000000-0005-0000-0000-00003D040000}"/>
    <cellStyle name="Output 4 2" xfId="1088" xr:uid="{00000000-0005-0000-0000-00003E040000}"/>
    <cellStyle name="Output 4 3" xfId="1089" xr:uid="{00000000-0005-0000-0000-00003F040000}"/>
    <cellStyle name="Output 4 4" xfId="1090" xr:uid="{00000000-0005-0000-0000-000040040000}"/>
    <cellStyle name="Output 5" xfId="1091" xr:uid="{00000000-0005-0000-0000-000041040000}"/>
    <cellStyle name="Output 5 2" xfId="1092" xr:uid="{00000000-0005-0000-0000-000042040000}"/>
    <cellStyle name="Output 5 3" xfId="1093" xr:uid="{00000000-0005-0000-0000-000043040000}"/>
    <cellStyle name="Output 5 4" xfId="1094" xr:uid="{00000000-0005-0000-0000-000044040000}"/>
    <cellStyle name="Output 6" xfId="1095" xr:uid="{00000000-0005-0000-0000-000045040000}"/>
    <cellStyle name="Output 6 2" xfId="1096" xr:uid="{00000000-0005-0000-0000-000046040000}"/>
    <cellStyle name="Output 6 3" xfId="1097" xr:uid="{00000000-0005-0000-0000-000047040000}"/>
    <cellStyle name="Output 6 4" xfId="1098" xr:uid="{00000000-0005-0000-0000-000048040000}"/>
    <cellStyle name="Output 7" xfId="1099" xr:uid="{00000000-0005-0000-0000-000049040000}"/>
    <cellStyle name="Output 7 2" xfId="1100" xr:uid="{00000000-0005-0000-0000-00004A040000}"/>
    <cellStyle name="Output 7 3" xfId="1101" xr:uid="{00000000-0005-0000-0000-00004B040000}"/>
    <cellStyle name="Output 7 4" xfId="1102" xr:uid="{00000000-0005-0000-0000-00004C040000}"/>
    <cellStyle name="Output 8" xfId="1103" xr:uid="{00000000-0005-0000-0000-00004D040000}"/>
    <cellStyle name="Percent" xfId="2" builtinId="5"/>
    <cellStyle name="Percent 2" xfId="5" xr:uid="{00000000-0005-0000-0000-00004F040000}"/>
    <cellStyle name="Percent 2 2" xfId="1104" xr:uid="{00000000-0005-0000-0000-000050040000}"/>
    <cellStyle name="Percent 2 3" xfId="1105" xr:uid="{00000000-0005-0000-0000-000051040000}"/>
    <cellStyle name="Percent 2 4" xfId="1106" xr:uid="{00000000-0005-0000-0000-000052040000}"/>
    <cellStyle name="Percent 3" xfId="7" xr:uid="{00000000-0005-0000-0000-000053040000}"/>
    <cellStyle name="Percent 3 2" xfId="1107" xr:uid="{00000000-0005-0000-0000-000054040000}"/>
    <cellStyle name="Percent 4" xfId="1108" xr:uid="{00000000-0005-0000-0000-000055040000}"/>
    <cellStyle name="Percent 5" xfId="1109" xr:uid="{00000000-0005-0000-0000-000056040000}"/>
    <cellStyle name="Title 2" xfId="1110" xr:uid="{00000000-0005-0000-0000-000057040000}"/>
    <cellStyle name="Title 2 2" xfId="1111" xr:uid="{00000000-0005-0000-0000-000058040000}"/>
    <cellStyle name="Title 2 3" xfId="1112" xr:uid="{00000000-0005-0000-0000-000059040000}"/>
    <cellStyle name="Title 2 4" xfId="1113" xr:uid="{00000000-0005-0000-0000-00005A040000}"/>
    <cellStyle name="Title 3" xfId="1114" xr:uid="{00000000-0005-0000-0000-00005B040000}"/>
    <cellStyle name="Title 3 2" xfId="1115" xr:uid="{00000000-0005-0000-0000-00005C040000}"/>
    <cellStyle name="Title 3 3" xfId="1116" xr:uid="{00000000-0005-0000-0000-00005D040000}"/>
    <cellStyle name="Title 3 4" xfId="1117" xr:uid="{00000000-0005-0000-0000-00005E040000}"/>
    <cellStyle name="Title 4" xfId="1118" xr:uid="{00000000-0005-0000-0000-00005F040000}"/>
    <cellStyle name="Title 4 2" xfId="1119" xr:uid="{00000000-0005-0000-0000-000060040000}"/>
    <cellStyle name="Title 4 3" xfId="1120" xr:uid="{00000000-0005-0000-0000-000061040000}"/>
    <cellStyle name="Title 4 4" xfId="1121" xr:uid="{00000000-0005-0000-0000-000062040000}"/>
    <cellStyle name="Title 5" xfId="1122" xr:uid="{00000000-0005-0000-0000-000063040000}"/>
    <cellStyle name="Title 5 2" xfId="1123" xr:uid="{00000000-0005-0000-0000-000064040000}"/>
    <cellStyle name="Title 5 3" xfId="1124" xr:uid="{00000000-0005-0000-0000-000065040000}"/>
    <cellStyle name="Title 5 4" xfId="1125" xr:uid="{00000000-0005-0000-0000-000066040000}"/>
    <cellStyle name="Title 6" xfId="1126" xr:uid="{00000000-0005-0000-0000-000067040000}"/>
    <cellStyle name="Title 6 2" xfId="1127" xr:uid="{00000000-0005-0000-0000-000068040000}"/>
    <cellStyle name="Title 6 3" xfId="1128" xr:uid="{00000000-0005-0000-0000-000069040000}"/>
    <cellStyle name="Title 6 4" xfId="1129" xr:uid="{00000000-0005-0000-0000-00006A040000}"/>
    <cellStyle name="Title 7" xfId="1130" xr:uid="{00000000-0005-0000-0000-00006B040000}"/>
    <cellStyle name="Title 7 2" xfId="1131" xr:uid="{00000000-0005-0000-0000-00006C040000}"/>
    <cellStyle name="Title 7 3" xfId="1132" xr:uid="{00000000-0005-0000-0000-00006D040000}"/>
    <cellStyle name="Title 7 4" xfId="1133" xr:uid="{00000000-0005-0000-0000-00006E040000}"/>
    <cellStyle name="Title 8" xfId="1134" xr:uid="{00000000-0005-0000-0000-00006F040000}"/>
    <cellStyle name="Total 2" xfId="1135" xr:uid="{00000000-0005-0000-0000-000070040000}"/>
    <cellStyle name="Total 2 2" xfId="1136" xr:uid="{00000000-0005-0000-0000-000071040000}"/>
    <cellStyle name="Total 2 3" xfId="1137" xr:uid="{00000000-0005-0000-0000-000072040000}"/>
    <cellStyle name="Total 2 4" xfId="1138" xr:uid="{00000000-0005-0000-0000-000073040000}"/>
    <cellStyle name="Total 3" xfId="1139" xr:uid="{00000000-0005-0000-0000-000074040000}"/>
    <cellStyle name="Total 3 2" xfId="1140" xr:uid="{00000000-0005-0000-0000-000075040000}"/>
    <cellStyle name="Total 3 3" xfId="1141" xr:uid="{00000000-0005-0000-0000-000076040000}"/>
    <cellStyle name="Total 3 4" xfId="1142" xr:uid="{00000000-0005-0000-0000-000077040000}"/>
    <cellStyle name="Total 4" xfId="1143" xr:uid="{00000000-0005-0000-0000-000078040000}"/>
    <cellStyle name="Total 4 2" xfId="1144" xr:uid="{00000000-0005-0000-0000-000079040000}"/>
    <cellStyle name="Total 4 3" xfId="1145" xr:uid="{00000000-0005-0000-0000-00007A040000}"/>
    <cellStyle name="Total 4 4" xfId="1146" xr:uid="{00000000-0005-0000-0000-00007B040000}"/>
    <cellStyle name="Total 5" xfId="1147" xr:uid="{00000000-0005-0000-0000-00007C040000}"/>
    <cellStyle name="Total 5 2" xfId="1148" xr:uid="{00000000-0005-0000-0000-00007D040000}"/>
    <cellStyle name="Total 5 3" xfId="1149" xr:uid="{00000000-0005-0000-0000-00007E040000}"/>
    <cellStyle name="Total 5 4" xfId="1150" xr:uid="{00000000-0005-0000-0000-00007F040000}"/>
    <cellStyle name="Total 6" xfId="1151" xr:uid="{00000000-0005-0000-0000-000080040000}"/>
    <cellStyle name="Total 6 2" xfId="1152" xr:uid="{00000000-0005-0000-0000-000081040000}"/>
    <cellStyle name="Total 6 3" xfId="1153" xr:uid="{00000000-0005-0000-0000-000082040000}"/>
    <cellStyle name="Total 6 4" xfId="1154" xr:uid="{00000000-0005-0000-0000-000083040000}"/>
    <cellStyle name="Total 7" xfId="1155" xr:uid="{00000000-0005-0000-0000-000084040000}"/>
    <cellStyle name="Total 7 2" xfId="1156" xr:uid="{00000000-0005-0000-0000-000085040000}"/>
    <cellStyle name="Total 7 3" xfId="1157" xr:uid="{00000000-0005-0000-0000-000086040000}"/>
    <cellStyle name="Total 7 4" xfId="1158" xr:uid="{00000000-0005-0000-0000-000087040000}"/>
    <cellStyle name="Total 8" xfId="1159" xr:uid="{00000000-0005-0000-0000-000088040000}"/>
    <cellStyle name="Warning Text 2" xfId="1160" xr:uid="{00000000-0005-0000-0000-000089040000}"/>
    <cellStyle name="Warning Text 2 2" xfId="1161" xr:uid="{00000000-0005-0000-0000-00008A040000}"/>
    <cellStyle name="Warning Text 2 3" xfId="1162" xr:uid="{00000000-0005-0000-0000-00008B040000}"/>
    <cellStyle name="Warning Text 2 4" xfId="1163" xr:uid="{00000000-0005-0000-0000-00008C040000}"/>
    <cellStyle name="Warning Text 3" xfId="1164" xr:uid="{00000000-0005-0000-0000-00008D040000}"/>
    <cellStyle name="Warning Text 3 2" xfId="1165" xr:uid="{00000000-0005-0000-0000-00008E040000}"/>
    <cellStyle name="Warning Text 3 3" xfId="1166" xr:uid="{00000000-0005-0000-0000-00008F040000}"/>
    <cellStyle name="Warning Text 3 4" xfId="1167" xr:uid="{00000000-0005-0000-0000-000090040000}"/>
    <cellStyle name="Warning Text 4" xfId="1168" xr:uid="{00000000-0005-0000-0000-000091040000}"/>
    <cellStyle name="Warning Text 4 2" xfId="1169" xr:uid="{00000000-0005-0000-0000-000092040000}"/>
    <cellStyle name="Warning Text 4 3" xfId="1170" xr:uid="{00000000-0005-0000-0000-000093040000}"/>
    <cellStyle name="Warning Text 4 4" xfId="1171" xr:uid="{00000000-0005-0000-0000-000094040000}"/>
    <cellStyle name="Warning Text 5" xfId="1172" xr:uid="{00000000-0005-0000-0000-000095040000}"/>
    <cellStyle name="Warning Text 5 2" xfId="1173" xr:uid="{00000000-0005-0000-0000-000096040000}"/>
    <cellStyle name="Warning Text 5 3" xfId="1174" xr:uid="{00000000-0005-0000-0000-000097040000}"/>
    <cellStyle name="Warning Text 5 4" xfId="1175" xr:uid="{00000000-0005-0000-0000-000098040000}"/>
    <cellStyle name="Warning Text 6" xfId="1176" xr:uid="{00000000-0005-0000-0000-000099040000}"/>
    <cellStyle name="Warning Text 6 2" xfId="1177" xr:uid="{00000000-0005-0000-0000-00009A040000}"/>
    <cellStyle name="Warning Text 6 3" xfId="1178" xr:uid="{00000000-0005-0000-0000-00009B040000}"/>
    <cellStyle name="Warning Text 6 4" xfId="1179" xr:uid="{00000000-0005-0000-0000-00009C040000}"/>
    <cellStyle name="Warning Text 7" xfId="1180" xr:uid="{00000000-0005-0000-0000-00009D040000}"/>
    <cellStyle name="Warning Text 7 2" xfId="1181" xr:uid="{00000000-0005-0000-0000-00009E040000}"/>
    <cellStyle name="Warning Text 7 3" xfId="1182" xr:uid="{00000000-0005-0000-0000-00009F040000}"/>
    <cellStyle name="Warning Text 7 4" xfId="1183" xr:uid="{00000000-0005-0000-0000-0000A0040000}"/>
    <cellStyle name="Warning Text 8" xfId="1184" xr:uid="{00000000-0005-0000-0000-0000A1040000}"/>
  </cellStyles>
  <dxfs count="2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0000FF"/>
      <color rgb="FFE6B8B7"/>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590550</xdr:colOff>
      <xdr:row>5</xdr:row>
      <xdr:rowOff>71437</xdr:rowOff>
    </xdr:from>
    <xdr:to>
      <xdr:col>6</xdr:col>
      <xdr:colOff>57150</xdr:colOff>
      <xdr:row>10</xdr:row>
      <xdr:rowOff>185737</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90550" y="642937"/>
          <a:ext cx="2514600" cy="1066800"/>
        </a:xfrm>
        <a:prstGeom prst="rect">
          <a:avLst/>
        </a:prstGeom>
        <a:solidFill>
          <a:schemeClr val="accent5"/>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CC Data</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the historic data used to create the community college sector's mathematically-derived scales. Also included are reference tables displaying useful data regarding focus populations.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12</xdr:row>
      <xdr:rowOff>0</xdr:rowOff>
    </xdr:from>
    <xdr:to>
      <xdr:col>6</xdr:col>
      <xdr:colOff>57150</xdr:colOff>
      <xdr:row>17</xdr:row>
      <xdr:rowOff>114300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90550" y="1905000"/>
          <a:ext cx="2514600" cy="1066800"/>
        </a:xfrm>
        <a:prstGeom prst="rect">
          <a:avLst/>
        </a:prstGeom>
        <a:solidFill>
          <a:schemeClr val="accent5"/>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Univ Data</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shows the historic data used to create the university sector's mathematically-derived scales. Also included are reference tables displaying useful data regarding focus populations.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19</xdr:row>
      <xdr:rowOff>0</xdr:rowOff>
    </xdr:from>
    <xdr:to>
      <xdr:col>6</xdr:col>
      <xdr:colOff>57150</xdr:colOff>
      <xdr:row>23</xdr:row>
      <xdr:rowOff>76200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590550" y="3238500"/>
          <a:ext cx="2514600" cy="8382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Scales</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displays the mathematically-derived scales and discusses how those scales guided the creation of the proposed scales. </a:t>
          </a:r>
          <a:endParaRPr lang="en-US" sz="8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5</xdr:row>
      <xdr:rowOff>71437</xdr:rowOff>
    </xdr:from>
    <xdr:to>
      <xdr:col>12</xdr:col>
      <xdr:colOff>76200</xdr:colOff>
      <xdr:row>10</xdr:row>
      <xdr:rowOff>185737</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4267200" y="642937"/>
          <a:ext cx="2514600" cy="10668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2023-24 CC</a:t>
          </a:r>
        </a:p>
        <a:p>
          <a:pPr algn="l"/>
          <a:r>
            <a:rPr lang="en-US" sz="900" b="0">
              <a:latin typeface="Open Sans" panose="020B0606030504020204" pitchFamily="34" charset="0"/>
              <a:ea typeface="Open Sans" panose="020B0606030504020204" pitchFamily="34" charset="0"/>
              <a:cs typeface="Open Sans" panose="020B0606030504020204" pitchFamily="34" charset="0"/>
            </a:rPr>
            <a:t>Using</a:t>
          </a:r>
          <a:r>
            <a:rPr lang="en-US" sz="900" b="0" baseline="0">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latin typeface="Open Sans" panose="020B0606030504020204" pitchFamily="34" charset="0"/>
              <a:ea typeface="Open Sans" panose="020B0606030504020204" pitchFamily="34" charset="0"/>
              <a:cs typeface="Open Sans" panose="020B0606030504020204" pitchFamily="34" charset="0"/>
            </a:rPr>
            <a:t>CC Data </a:t>
          </a:r>
          <a:r>
            <a:rPr lang="en-US" sz="900" b="0" baseline="0">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community college's weighted outcomes.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12</xdr:row>
      <xdr:rowOff>0</xdr:rowOff>
    </xdr:from>
    <xdr:to>
      <xdr:col>12</xdr:col>
      <xdr:colOff>76200</xdr:colOff>
      <xdr:row>17</xdr:row>
      <xdr:rowOff>114300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267200" y="1905000"/>
          <a:ext cx="2514600" cy="10668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2023-24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Using</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university's weighted outcomes.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4</xdr:row>
      <xdr:rowOff>90487</xdr:rowOff>
    </xdr:from>
    <xdr:to>
      <xdr:col>17</xdr:col>
      <xdr:colOff>76200</xdr:colOff>
      <xdr:row>11</xdr:row>
      <xdr:rowOff>166687</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7315200" y="471487"/>
          <a:ext cx="2514600" cy="14097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23-24 Point Calculation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 tab shows how weighted</a:t>
          </a:r>
          <a:r>
            <a:rPr lang="en-US" sz="900" b="0" baseline="0">
              <a:latin typeface="Open Sans" panose="020B0606030504020204" pitchFamily="34" charset="0"/>
              <a:ea typeface="Open Sans" panose="020B0606030504020204" pitchFamily="34" charset="0"/>
              <a:cs typeface="Open Sans" panose="020B0606030504020204" pitchFamily="34" charset="0"/>
            </a:rPr>
            <a:t> outcomes, fixed costs and Quality Assurance are combined to form each institution's total 2023-24 Total Points. These totals are compared to the 2022-23 Point Totals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22-23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to determine appropriation growth.</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0</xdr:colOff>
      <xdr:row>4</xdr:row>
      <xdr:rowOff>142874</xdr:rowOff>
    </xdr:from>
    <xdr:to>
      <xdr:col>22</xdr:col>
      <xdr:colOff>76200</xdr:colOff>
      <xdr:row>11</xdr:row>
      <xdr:rowOff>114300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0363200" y="523874"/>
          <a:ext cx="2514600" cy="1304926"/>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23-24 Recommendation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how the growth in point totals (as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23-24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alters each institution's appropriation share and, therefore, each institution's 2023-24 appropriation recommendation.</a:t>
          </a:r>
          <a:endParaRPr lang="en-US" sz="900" b="0">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26</xdr:row>
      <xdr:rowOff>133350</xdr:rowOff>
    </xdr:from>
    <xdr:to>
      <xdr:col>17</xdr:col>
      <xdr:colOff>76200</xdr:colOff>
      <xdr:row>32</xdr:row>
      <xdr:rowOff>57150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315200" y="4705350"/>
          <a:ext cx="2514600"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22-23</a:t>
          </a:r>
          <a:r>
            <a:rPr lang="en-US" sz="1050" b="1" baseline="0">
              <a:latin typeface="Open Sans" panose="020B0606030504020204" pitchFamily="34" charset="0"/>
              <a:ea typeface="Open Sans" panose="020B0606030504020204" pitchFamily="34" charset="0"/>
              <a:cs typeface="Open Sans" panose="020B0606030504020204" pitchFamily="34" charset="0"/>
            </a:rPr>
            <a:t> </a:t>
          </a:r>
          <a:r>
            <a:rPr lang="en-US" sz="1050" b="1">
              <a:latin typeface="Open Sans" panose="020B0606030504020204" pitchFamily="34" charset="0"/>
              <a:ea typeface="Open Sans" panose="020B0606030504020204" pitchFamily="34" charset="0"/>
              <a:cs typeface="Open Sans" panose="020B0606030504020204" pitchFamily="34" charset="0"/>
            </a:rPr>
            <a:t>Point Calculation</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22</xdr:row>
      <xdr:rowOff>0</xdr:rowOff>
    </xdr:from>
    <xdr:to>
      <xdr:col>12</xdr:col>
      <xdr:colOff>76200</xdr:colOff>
      <xdr:row>27</xdr:row>
      <xdr:rowOff>114300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4267200" y="3810000"/>
          <a:ext cx="2514600"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2022-23 CC</a:t>
          </a:r>
        </a:p>
        <a:p>
          <a:pPr algn="l"/>
          <a:r>
            <a:rPr lang="en-US" sz="900" b="0">
              <a:latin typeface="Open Sans" panose="020B0606030504020204" pitchFamily="34" charset="0"/>
              <a:ea typeface="Open Sans" panose="020B0606030504020204" pitchFamily="34" charset="0"/>
              <a:cs typeface="Open Sans" panose="020B0606030504020204" pitchFamily="34" charset="0"/>
            </a:rPr>
            <a:t>A</a:t>
          </a:r>
          <a:r>
            <a:rPr lang="en-US" sz="900" b="0" baseline="0">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9525</xdr:colOff>
      <xdr:row>28</xdr:row>
      <xdr:rowOff>142875</xdr:rowOff>
    </xdr:from>
    <xdr:to>
      <xdr:col>12</xdr:col>
      <xdr:colOff>85725</xdr:colOff>
      <xdr:row>34</xdr:row>
      <xdr:rowOff>66675</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4867275" y="5655469"/>
          <a:ext cx="2505075"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2022-23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57150</xdr:colOff>
      <xdr:row>8</xdr:row>
      <xdr:rowOff>33337</xdr:rowOff>
    </xdr:from>
    <xdr:to>
      <xdr:col>8</xdr:col>
      <xdr:colOff>0</xdr:colOff>
      <xdr:row>8</xdr:row>
      <xdr:rowOff>33337</xdr:rowOff>
    </xdr:to>
    <xdr:cxnSp macro="">
      <xdr:nvCxnSpPr>
        <xdr:cNvPr id="14" name="Straight Arrow Connector 13">
          <a:extLst>
            <a:ext uri="{FF2B5EF4-FFF2-40B4-BE49-F238E27FC236}">
              <a16:creationId xmlns:a16="http://schemas.microsoft.com/office/drawing/2014/main" id="{00000000-0008-0000-0900-00000E000000}"/>
            </a:ext>
          </a:extLst>
        </xdr:cNvPr>
        <xdr:cNvCxnSpPr>
          <a:stCxn id="2" idx="3"/>
          <a:endCxn id="6" idx="1"/>
        </xdr:cNvCxnSpPr>
      </xdr:nvCxnSpPr>
      <xdr:spPr>
        <a:xfrm>
          <a:off x="3105150" y="1176337"/>
          <a:ext cx="1162050" cy="0"/>
        </a:xfrm>
        <a:prstGeom prst="straightConnector1">
          <a:avLst/>
        </a:prstGeom>
        <a:ln w="28575">
          <a:solidFill>
            <a:sysClr val="windowText" lastClr="00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14</xdr:row>
      <xdr:rowOff>152400</xdr:rowOff>
    </xdr:to>
    <xdr:cxnSp macro="">
      <xdr:nvCxnSpPr>
        <xdr:cNvPr id="18" name="Straight Arrow Connector 17">
          <a:extLst>
            <a:ext uri="{FF2B5EF4-FFF2-40B4-BE49-F238E27FC236}">
              <a16:creationId xmlns:a16="http://schemas.microsoft.com/office/drawing/2014/main" id="{00000000-0008-0000-0900-000012000000}"/>
            </a:ext>
          </a:extLst>
        </xdr:cNvPr>
        <xdr:cNvCxnSpPr>
          <a:stCxn id="3" idx="3"/>
          <a:endCxn id="7" idx="1"/>
        </xdr:cNvCxnSpPr>
      </xdr:nvCxnSpPr>
      <xdr:spPr>
        <a:xfrm>
          <a:off x="3105150" y="2438400"/>
          <a:ext cx="116205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17</xdr:row>
      <xdr:rowOff>114300</xdr:rowOff>
    </xdr:from>
    <xdr:to>
      <xdr:col>4</xdr:col>
      <xdr:colOff>19050</xdr:colOff>
      <xdr:row>19</xdr:row>
      <xdr:rowOff>0</xdr:rowOff>
    </xdr:to>
    <xdr:cxnSp macro="">
      <xdr:nvCxnSpPr>
        <xdr:cNvPr id="22" name="Straight Arrow Connector 21">
          <a:extLst>
            <a:ext uri="{FF2B5EF4-FFF2-40B4-BE49-F238E27FC236}">
              <a16:creationId xmlns:a16="http://schemas.microsoft.com/office/drawing/2014/main" id="{00000000-0008-0000-0900-000016000000}"/>
            </a:ext>
          </a:extLst>
        </xdr:cNvPr>
        <xdr:cNvCxnSpPr>
          <a:stCxn id="3" idx="2"/>
          <a:endCxn id="5" idx="0"/>
        </xdr:cNvCxnSpPr>
      </xdr:nvCxnSpPr>
      <xdr:spPr>
        <a:xfrm>
          <a:off x="1847850" y="2971800"/>
          <a:ext cx="0"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8</xdr:row>
      <xdr:rowOff>33336</xdr:rowOff>
    </xdr:from>
    <xdr:to>
      <xdr:col>1</xdr:col>
      <xdr:colOff>603250</xdr:colOff>
      <xdr:row>21</xdr:row>
      <xdr:rowOff>38099</xdr:rowOff>
    </xdr:to>
    <xdr:cxnSp macro="">
      <xdr:nvCxnSpPr>
        <xdr:cNvPr id="29" name="Curved Connector 28">
          <a:extLst>
            <a:ext uri="{FF2B5EF4-FFF2-40B4-BE49-F238E27FC236}">
              <a16:creationId xmlns:a16="http://schemas.microsoft.com/office/drawing/2014/main" id="{00000000-0008-0000-0900-00001D000000}"/>
            </a:ext>
          </a:extLst>
        </xdr:cNvPr>
        <xdr:cNvCxnSpPr>
          <a:stCxn id="2" idx="1"/>
          <a:endCxn id="5" idx="1"/>
        </xdr:cNvCxnSpPr>
      </xdr:nvCxnSpPr>
      <xdr:spPr>
        <a:xfrm rot="10800000" flipV="1">
          <a:off x="590550" y="1176336"/>
          <a:ext cx="12700" cy="2481263"/>
        </a:xfrm>
        <a:prstGeom prst="curvedConnector3">
          <a:avLst>
            <a:gd name="adj1" fmla="val 180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21</xdr:row>
      <xdr:rowOff>38100</xdr:rowOff>
    </xdr:to>
    <xdr:cxnSp macro="">
      <xdr:nvCxnSpPr>
        <xdr:cNvPr id="32" name="Straight Arrow Connector 31">
          <a:extLst>
            <a:ext uri="{FF2B5EF4-FFF2-40B4-BE49-F238E27FC236}">
              <a16:creationId xmlns:a16="http://schemas.microsoft.com/office/drawing/2014/main" id="{00000000-0008-0000-0900-000020000000}"/>
            </a:ext>
          </a:extLst>
        </xdr:cNvPr>
        <xdr:cNvCxnSpPr>
          <a:stCxn id="5" idx="3"/>
          <a:endCxn id="7" idx="1"/>
        </xdr:cNvCxnSpPr>
      </xdr:nvCxnSpPr>
      <xdr:spPr>
        <a:xfrm flipV="1">
          <a:off x="3105150" y="2438400"/>
          <a:ext cx="1162050" cy="12192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xdr:row>
      <xdr:rowOff>33337</xdr:rowOff>
    </xdr:from>
    <xdr:to>
      <xdr:col>8</xdr:col>
      <xdr:colOff>0</xdr:colOff>
      <xdr:row>21</xdr:row>
      <xdr:rowOff>38100</xdr:rowOff>
    </xdr:to>
    <xdr:cxnSp macro="">
      <xdr:nvCxnSpPr>
        <xdr:cNvPr id="34" name="Straight Arrow Connector 33">
          <a:extLst>
            <a:ext uri="{FF2B5EF4-FFF2-40B4-BE49-F238E27FC236}">
              <a16:creationId xmlns:a16="http://schemas.microsoft.com/office/drawing/2014/main" id="{00000000-0008-0000-0900-000022000000}"/>
            </a:ext>
          </a:extLst>
        </xdr:cNvPr>
        <xdr:cNvCxnSpPr>
          <a:stCxn id="5" idx="3"/>
          <a:endCxn id="6" idx="1"/>
        </xdr:cNvCxnSpPr>
      </xdr:nvCxnSpPr>
      <xdr:spPr>
        <a:xfrm flipV="1">
          <a:off x="3105150" y="1176337"/>
          <a:ext cx="1162050" cy="248126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8</xdr:row>
      <xdr:rowOff>33337</xdr:rowOff>
    </xdr:to>
    <xdr:cxnSp macro="">
      <xdr:nvCxnSpPr>
        <xdr:cNvPr id="38" name="Straight Arrow Connector 37">
          <a:extLst>
            <a:ext uri="{FF2B5EF4-FFF2-40B4-BE49-F238E27FC236}">
              <a16:creationId xmlns:a16="http://schemas.microsoft.com/office/drawing/2014/main" id="{00000000-0008-0000-0900-000026000000}"/>
            </a:ext>
          </a:extLst>
        </xdr:cNvPr>
        <xdr:cNvCxnSpPr>
          <a:stCxn id="6" idx="3"/>
          <a:endCxn id="8" idx="1"/>
        </xdr:cNvCxnSpPr>
      </xdr:nvCxnSpPr>
      <xdr:spPr>
        <a:xfrm>
          <a:off x="6781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40481</xdr:colOff>
      <xdr:row>8</xdr:row>
      <xdr:rowOff>9525</xdr:rowOff>
    </xdr:from>
    <xdr:to>
      <xdr:col>12</xdr:col>
      <xdr:colOff>571500</xdr:colOff>
      <xdr:row>14</xdr:row>
      <xdr:rowOff>128588</xdr:rowOff>
    </xdr:to>
    <xdr:cxnSp macro="">
      <xdr:nvCxnSpPr>
        <xdr:cNvPr id="40" name="Straight Arrow Connector 39">
          <a:extLst>
            <a:ext uri="{FF2B5EF4-FFF2-40B4-BE49-F238E27FC236}">
              <a16:creationId xmlns:a16="http://schemas.microsoft.com/office/drawing/2014/main" id="{00000000-0008-0000-0900-000028000000}"/>
            </a:ext>
          </a:extLst>
        </xdr:cNvPr>
        <xdr:cNvCxnSpPr/>
      </xdr:nvCxnSpPr>
      <xdr:spPr>
        <a:xfrm flipV="1">
          <a:off x="7327106" y="1700213"/>
          <a:ext cx="531019" cy="126206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24</xdr:row>
      <xdr:rowOff>152400</xdr:rowOff>
    </xdr:from>
    <xdr:to>
      <xdr:col>13</xdr:col>
      <xdr:colOff>0</xdr:colOff>
      <xdr:row>29</xdr:row>
      <xdr:rowOff>95250</xdr:rowOff>
    </xdr:to>
    <xdr:cxnSp macro="">
      <xdr:nvCxnSpPr>
        <xdr:cNvPr id="42" name="Straight Arrow Connector 41">
          <a:extLst>
            <a:ext uri="{FF2B5EF4-FFF2-40B4-BE49-F238E27FC236}">
              <a16:creationId xmlns:a16="http://schemas.microsoft.com/office/drawing/2014/main" id="{00000000-0008-0000-0900-00002A000000}"/>
            </a:ext>
          </a:extLst>
        </xdr:cNvPr>
        <xdr:cNvCxnSpPr>
          <a:stCxn id="11" idx="3"/>
          <a:endCxn id="10" idx="1"/>
        </xdr:cNvCxnSpPr>
      </xdr:nvCxnSpPr>
      <xdr:spPr>
        <a:xfrm>
          <a:off x="6781800" y="4343400"/>
          <a:ext cx="533400" cy="89535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29</xdr:row>
      <xdr:rowOff>95250</xdr:rowOff>
    </xdr:from>
    <xdr:to>
      <xdr:col>13</xdr:col>
      <xdr:colOff>0</xdr:colOff>
      <xdr:row>31</xdr:row>
      <xdr:rowOff>104775</xdr:rowOff>
    </xdr:to>
    <xdr:cxnSp macro="">
      <xdr:nvCxnSpPr>
        <xdr:cNvPr id="46" name="Straight Arrow Connector 45">
          <a:extLst>
            <a:ext uri="{FF2B5EF4-FFF2-40B4-BE49-F238E27FC236}">
              <a16:creationId xmlns:a16="http://schemas.microsoft.com/office/drawing/2014/main" id="{00000000-0008-0000-0900-00002E000000}"/>
            </a:ext>
          </a:extLst>
        </xdr:cNvPr>
        <xdr:cNvCxnSpPr>
          <a:stCxn id="12" idx="3"/>
          <a:endCxn id="10" idx="1"/>
        </xdr:cNvCxnSpPr>
      </xdr:nvCxnSpPr>
      <xdr:spPr>
        <a:xfrm flipV="1">
          <a:off x="6791325" y="5238750"/>
          <a:ext cx="523875" cy="390525"/>
        </a:xfrm>
        <a:prstGeom prst="straightConnector1">
          <a:avLst/>
        </a:prstGeom>
        <a:ln w="9525">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11</xdr:row>
      <xdr:rowOff>166687</xdr:rowOff>
    </xdr:from>
    <xdr:to>
      <xdr:col>15</xdr:col>
      <xdr:colOff>38100</xdr:colOff>
      <xdr:row>26</xdr:row>
      <xdr:rowOff>133350</xdr:rowOff>
    </xdr:to>
    <xdr:cxnSp macro="">
      <xdr:nvCxnSpPr>
        <xdr:cNvPr id="48" name="Straight Arrow Connector 47">
          <a:extLst>
            <a:ext uri="{FF2B5EF4-FFF2-40B4-BE49-F238E27FC236}">
              <a16:creationId xmlns:a16="http://schemas.microsoft.com/office/drawing/2014/main" id="{00000000-0008-0000-0900-000030000000}"/>
            </a:ext>
          </a:extLst>
        </xdr:cNvPr>
        <xdr:cNvCxnSpPr>
          <a:stCxn id="10" idx="0"/>
          <a:endCxn id="8" idx="2"/>
        </xdr:cNvCxnSpPr>
      </xdr:nvCxnSpPr>
      <xdr:spPr>
        <a:xfrm flipV="1">
          <a:off x="8572500" y="1881187"/>
          <a:ext cx="0" cy="2824163"/>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8</xdr:row>
      <xdr:rowOff>33337</xdr:rowOff>
    </xdr:from>
    <xdr:to>
      <xdr:col>18</xdr:col>
      <xdr:colOff>0</xdr:colOff>
      <xdr:row>8</xdr:row>
      <xdr:rowOff>33337</xdr:rowOff>
    </xdr:to>
    <xdr:cxnSp macro="">
      <xdr:nvCxnSpPr>
        <xdr:cNvPr id="50" name="Straight Arrow Connector 49">
          <a:extLst>
            <a:ext uri="{FF2B5EF4-FFF2-40B4-BE49-F238E27FC236}">
              <a16:creationId xmlns:a16="http://schemas.microsoft.com/office/drawing/2014/main" id="{00000000-0008-0000-0900-000032000000}"/>
            </a:ext>
          </a:extLst>
        </xdr:cNvPr>
        <xdr:cNvCxnSpPr>
          <a:stCxn id="8" idx="3"/>
          <a:endCxn id="9" idx="1"/>
        </xdr:cNvCxnSpPr>
      </xdr:nvCxnSpPr>
      <xdr:spPr>
        <a:xfrm>
          <a:off x="9829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83343</xdr:colOff>
      <xdr:row>9</xdr:row>
      <xdr:rowOff>119062</xdr:rowOff>
    </xdr:from>
    <xdr:to>
      <xdr:col>7</xdr:col>
      <xdr:colOff>595313</xdr:colOff>
      <xdr:row>23</xdr:row>
      <xdr:rowOff>166687</xdr:rowOff>
    </xdr:to>
    <xdr:cxnSp macro="">
      <xdr:nvCxnSpPr>
        <xdr:cNvPr id="24" name="Straight Arrow Connector 23">
          <a:extLst>
            <a:ext uri="{FF2B5EF4-FFF2-40B4-BE49-F238E27FC236}">
              <a16:creationId xmlns:a16="http://schemas.microsoft.com/office/drawing/2014/main" id="{EC4F2013-FF20-46C1-BBB3-09C6F6627C91}"/>
            </a:ext>
          </a:extLst>
        </xdr:cNvPr>
        <xdr:cNvCxnSpPr/>
      </xdr:nvCxnSpPr>
      <xdr:spPr>
        <a:xfrm>
          <a:off x="3726656" y="2012156"/>
          <a:ext cx="1119188" cy="2714625"/>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45246</xdr:colOff>
      <xdr:row>15</xdr:row>
      <xdr:rowOff>69048</xdr:rowOff>
    </xdr:from>
    <xdr:to>
      <xdr:col>8</xdr:col>
      <xdr:colOff>0</xdr:colOff>
      <xdr:row>30</xdr:row>
      <xdr:rowOff>130968</xdr:rowOff>
    </xdr:to>
    <xdr:cxnSp macro="">
      <xdr:nvCxnSpPr>
        <xdr:cNvPr id="26" name="Straight Arrow Connector 25">
          <a:extLst>
            <a:ext uri="{FF2B5EF4-FFF2-40B4-BE49-F238E27FC236}">
              <a16:creationId xmlns:a16="http://schemas.microsoft.com/office/drawing/2014/main" id="{447D3F76-B4C2-4477-B897-732024DF6ED2}"/>
            </a:ext>
          </a:extLst>
        </xdr:cNvPr>
        <xdr:cNvCxnSpPr/>
      </xdr:nvCxnSpPr>
      <xdr:spPr>
        <a:xfrm>
          <a:off x="3688559" y="3105142"/>
          <a:ext cx="1169191" cy="291942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5</xdr:row>
      <xdr:rowOff>71437</xdr:rowOff>
    </xdr:from>
    <xdr:to>
      <xdr:col>6</xdr:col>
      <xdr:colOff>57150</xdr:colOff>
      <xdr:row>10</xdr:row>
      <xdr:rowOff>185737</xdr:rowOff>
    </xdr:to>
    <xdr:sp macro="" textlink="">
      <xdr:nvSpPr>
        <xdr:cNvPr id="27" name="TextBox 26">
          <a:extLst>
            <a:ext uri="{FF2B5EF4-FFF2-40B4-BE49-F238E27FC236}">
              <a16:creationId xmlns:a16="http://schemas.microsoft.com/office/drawing/2014/main" id="{0D775057-1AAB-4554-8195-6AE3F02C430F}"/>
            </a:ext>
          </a:extLst>
        </xdr:cNvPr>
        <xdr:cNvSpPr txBox="1"/>
      </xdr:nvSpPr>
      <xdr:spPr>
        <a:xfrm>
          <a:off x="1200150" y="1195387"/>
          <a:ext cx="2514600" cy="1066800"/>
        </a:xfrm>
        <a:prstGeom prst="rect">
          <a:avLst/>
        </a:prstGeom>
        <a:solidFill>
          <a:schemeClr val="accent5"/>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CC Data</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the historic data used to create the community college sector's mathematically-derived scales. Also included are reference tables displaying useful data regarding focus populations.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12</xdr:row>
      <xdr:rowOff>0</xdr:rowOff>
    </xdr:from>
    <xdr:to>
      <xdr:col>6</xdr:col>
      <xdr:colOff>57150</xdr:colOff>
      <xdr:row>17</xdr:row>
      <xdr:rowOff>114300</xdr:rowOff>
    </xdr:to>
    <xdr:sp macro="" textlink="">
      <xdr:nvSpPr>
        <xdr:cNvPr id="28" name="TextBox 27">
          <a:extLst>
            <a:ext uri="{FF2B5EF4-FFF2-40B4-BE49-F238E27FC236}">
              <a16:creationId xmlns:a16="http://schemas.microsoft.com/office/drawing/2014/main" id="{D4424A37-2C8E-459C-9DAF-04A7A20E111D}"/>
            </a:ext>
          </a:extLst>
        </xdr:cNvPr>
        <xdr:cNvSpPr txBox="1"/>
      </xdr:nvSpPr>
      <xdr:spPr>
        <a:xfrm>
          <a:off x="1200150" y="2457450"/>
          <a:ext cx="2514600" cy="1066800"/>
        </a:xfrm>
        <a:prstGeom prst="rect">
          <a:avLst/>
        </a:prstGeom>
        <a:solidFill>
          <a:schemeClr val="accent5"/>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Univ Data</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shows the historic data used to create the university sector's mathematically-derived scales. Also included are reference tables displaying useful data regarding focus populations.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19</xdr:row>
      <xdr:rowOff>0</xdr:rowOff>
    </xdr:from>
    <xdr:to>
      <xdr:col>6</xdr:col>
      <xdr:colOff>57150</xdr:colOff>
      <xdr:row>23</xdr:row>
      <xdr:rowOff>76200</xdr:rowOff>
    </xdr:to>
    <xdr:sp macro="" textlink="">
      <xdr:nvSpPr>
        <xdr:cNvPr id="30" name="TextBox 29">
          <a:extLst>
            <a:ext uri="{FF2B5EF4-FFF2-40B4-BE49-F238E27FC236}">
              <a16:creationId xmlns:a16="http://schemas.microsoft.com/office/drawing/2014/main" id="{508E62F0-5684-429F-9023-2CA98923856F}"/>
            </a:ext>
          </a:extLst>
        </xdr:cNvPr>
        <xdr:cNvSpPr txBox="1"/>
      </xdr:nvSpPr>
      <xdr:spPr>
        <a:xfrm>
          <a:off x="1200150" y="3790950"/>
          <a:ext cx="2514600" cy="8382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Scales</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displays the mathematically-derived scales and discusses how those scales guided the creation of the proposed scales. </a:t>
          </a:r>
          <a:endParaRPr lang="en-US" sz="8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5</xdr:row>
      <xdr:rowOff>71437</xdr:rowOff>
    </xdr:from>
    <xdr:to>
      <xdr:col>12</xdr:col>
      <xdr:colOff>76200</xdr:colOff>
      <xdr:row>10</xdr:row>
      <xdr:rowOff>185737</xdr:rowOff>
    </xdr:to>
    <xdr:sp macro="" textlink="">
      <xdr:nvSpPr>
        <xdr:cNvPr id="31" name="TextBox 30">
          <a:extLst>
            <a:ext uri="{FF2B5EF4-FFF2-40B4-BE49-F238E27FC236}">
              <a16:creationId xmlns:a16="http://schemas.microsoft.com/office/drawing/2014/main" id="{482CEE1D-2B61-4F1B-B010-F21AB5DAE849}"/>
            </a:ext>
          </a:extLst>
        </xdr:cNvPr>
        <xdr:cNvSpPr txBox="1"/>
      </xdr:nvSpPr>
      <xdr:spPr>
        <a:xfrm>
          <a:off x="4876800" y="1195387"/>
          <a:ext cx="2514600" cy="10668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2023-24 CC</a:t>
          </a:r>
        </a:p>
        <a:p>
          <a:pPr algn="l"/>
          <a:r>
            <a:rPr lang="en-US" sz="900" b="0">
              <a:latin typeface="Open Sans" panose="020B0606030504020204" pitchFamily="34" charset="0"/>
              <a:ea typeface="Open Sans" panose="020B0606030504020204" pitchFamily="34" charset="0"/>
              <a:cs typeface="Open Sans" panose="020B0606030504020204" pitchFamily="34" charset="0"/>
            </a:rPr>
            <a:t>Using</a:t>
          </a:r>
          <a:r>
            <a:rPr lang="en-US" sz="900" b="0" baseline="0">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latin typeface="Open Sans" panose="020B0606030504020204" pitchFamily="34" charset="0"/>
              <a:ea typeface="Open Sans" panose="020B0606030504020204" pitchFamily="34" charset="0"/>
              <a:cs typeface="Open Sans" panose="020B0606030504020204" pitchFamily="34" charset="0"/>
            </a:rPr>
            <a:t>CC Data </a:t>
          </a:r>
          <a:r>
            <a:rPr lang="en-US" sz="900" b="0" baseline="0">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community college's weighted outcomes.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12</xdr:row>
      <xdr:rowOff>0</xdr:rowOff>
    </xdr:from>
    <xdr:to>
      <xdr:col>12</xdr:col>
      <xdr:colOff>76200</xdr:colOff>
      <xdr:row>17</xdr:row>
      <xdr:rowOff>114300</xdr:rowOff>
    </xdr:to>
    <xdr:sp macro="" textlink="">
      <xdr:nvSpPr>
        <xdr:cNvPr id="33" name="TextBox 32">
          <a:extLst>
            <a:ext uri="{FF2B5EF4-FFF2-40B4-BE49-F238E27FC236}">
              <a16:creationId xmlns:a16="http://schemas.microsoft.com/office/drawing/2014/main" id="{4BE36A91-594B-4454-90FA-497083E3F699}"/>
            </a:ext>
          </a:extLst>
        </xdr:cNvPr>
        <xdr:cNvSpPr txBox="1"/>
      </xdr:nvSpPr>
      <xdr:spPr>
        <a:xfrm>
          <a:off x="4876800" y="2457450"/>
          <a:ext cx="2514600" cy="10668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2023-24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Using</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university's weighted outcomes.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4</xdr:row>
      <xdr:rowOff>90487</xdr:rowOff>
    </xdr:from>
    <xdr:to>
      <xdr:col>17</xdr:col>
      <xdr:colOff>76200</xdr:colOff>
      <xdr:row>11</xdr:row>
      <xdr:rowOff>166687</xdr:rowOff>
    </xdr:to>
    <xdr:sp macro="" textlink="">
      <xdr:nvSpPr>
        <xdr:cNvPr id="35" name="TextBox 34">
          <a:extLst>
            <a:ext uri="{FF2B5EF4-FFF2-40B4-BE49-F238E27FC236}">
              <a16:creationId xmlns:a16="http://schemas.microsoft.com/office/drawing/2014/main" id="{5901E650-ADED-4B72-9BA0-23A40693BDF3}"/>
            </a:ext>
          </a:extLst>
        </xdr:cNvPr>
        <xdr:cNvSpPr txBox="1"/>
      </xdr:nvSpPr>
      <xdr:spPr>
        <a:xfrm>
          <a:off x="7924800" y="1023937"/>
          <a:ext cx="2514600" cy="14097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23-24 Point Calculation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 tab shows how weighted</a:t>
          </a:r>
          <a:r>
            <a:rPr lang="en-US" sz="900" b="0" baseline="0">
              <a:latin typeface="Open Sans" panose="020B0606030504020204" pitchFamily="34" charset="0"/>
              <a:ea typeface="Open Sans" panose="020B0606030504020204" pitchFamily="34" charset="0"/>
              <a:cs typeface="Open Sans" panose="020B0606030504020204" pitchFamily="34" charset="0"/>
            </a:rPr>
            <a:t> outcomes, fixed costs and Quality Assurance are combined to form each institution's total 2023-24 Total Points. These totals are compared to the 2022-23 Point Totals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22-23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to determine appropriation growth.</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0</xdr:colOff>
      <xdr:row>4</xdr:row>
      <xdr:rowOff>142874</xdr:rowOff>
    </xdr:from>
    <xdr:to>
      <xdr:col>22</xdr:col>
      <xdr:colOff>76200</xdr:colOff>
      <xdr:row>11</xdr:row>
      <xdr:rowOff>114300</xdr:rowOff>
    </xdr:to>
    <xdr:sp macro="" textlink="">
      <xdr:nvSpPr>
        <xdr:cNvPr id="36" name="TextBox 35">
          <a:extLst>
            <a:ext uri="{FF2B5EF4-FFF2-40B4-BE49-F238E27FC236}">
              <a16:creationId xmlns:a16="http://schemas.microsoft.com/office/drawing/2014/main" id="{41CA75C9-68AF-4E93-A806-CEA07ADB210A}"/>
            </a:ext>
          </a:extLst>
        </xdr:cNvPr>
        <xdr:cNvSpPr txBox="1"/>
      </xdr:nvSpPr>
      <xdr:spPr>
        <a:xfrm>
          <a:off x="10972800" y="1076324"/>
          <a:ext cx="2514600" cy="1304926"/>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23-24 Recommendation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how the growth in point totals (as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23-24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alters each institution's appropriation share and, therefore, each institution's 2023-24 appropriation recommendation.</a:t>
          </a:r>
          <a:endParaRPr lang="en-US" sz="900" b="0">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26</xdr:row>
      <xdr:rowOff>133350</xdr:rowOff>
    </xdr:from>
    <xdr:to>
      <xdr:col>17</xdr:col>
      <xdr:colOff>76200</xdr:colOff>
      <xdr:row>32</xdr:row>
      <xdr:rowOff>57150</xdr:rowOff>
    </xdr:to>
    <xdr:sp macro="" textlink="">
      <xdr:nvSpPr>
        <xdr:cNvPr id="37" name="TextBox 36">
          <a:extLst>
            <a:ext uri="{FF2B5EF4-FFF2-40B4-BE49-F238E27FC236}">
              <a16:creationId xmlns:a16="http://schemas.microsoft.com/office/drawing/2014/main" id="{8EA3CFA8-054E-432B-9C6A-283D43363DDB}"/>
            </a:ext>
          </a:extLst>
        </xdr:cNvPr>
        <xdr:cNvSpPr txBox="1"/>
      </xdr:nvSpPr>
      <xdr:spPr>
        <a:xfrm>
          <a:off x="7924800" y="5257800"/>
          <a:ext cx="2514600"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22-23</a:t>
          </a:r>
          <a:r>
            <a:rPr lang="en-US" sz="1050" b="1" baseline="0">
              <a:latin typeface="Open Sans" panose="020B0606030504020204" pitchFamily="34" charset="0"/>
              <a:ea typeface="Open Sans" panose="020B0606030504020204" pitchFamily="34" charset="0"/>
              <a:cs typeface="Open Sans" panose="020B0606030504020204" pitchFamily="34" charset="0"/>
            </a:rPr>
            <a:t> </a:t>
          </a:r>
          <a:r>
            <a:rPr lang="en-US" sz="1050" b="1">
              <a:latin typeface="Open Sans" panose="020B0606030504020204" pitchFamily="34" charset="0"/>
              <a:ea typeface="Open Sans" panose="020B0606030504020204" pitchFamily="34" charset="0"/>
              <a:cs typeface="Open Sans" panose="020B0606030504020204" pitchFamily="34" charset="0"/>
            </a:rPr>
            <a:t>Point Calculation</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22</xdr:row>
      <xdr:rowOff>0</xdr:rowOff>
    </xdr:from>
    <xdr:to>
      <xdr:col>12</xdr:col>
      <xdr:colOff>76200</xdr:colOff>
      <xdr:row>27</xdr:row>
      <xdr:rowOff>114300</xdr:rowOff>
    </xdr:to>
    <xdr:sp macro="" textlink="">
      <xdr:nvSpPr>
        <xdr:cNvPr id="39" name="TextBox 38">
          <a:extLst>
            <a:ext uri="{FF2B5EF4-FFF2-40B4-BE49-F238E27FC236}">
              <a16:creationId xmlns:a16="http://schemas.microsoft.com/office/drawing/2014/main" id="{0D4FC7DE-508E-499A-938E-29F06DCD1189}"/>
            </a:ext>
          </a:extLst>
        </xdr:cNvPr>
        <xdr:cNvSpPr txBox="1"/>
      </xdr:nvSpPr>
      <xdr:spPr>
        <a:xfrm>
          <a:off x="4876800" y="4362450"/>
          <a:ext cx="2514600"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2022-23 CC</a:t>
          </a:r>
        </a:p>
        <a:p>
          <a:pPr algn="l"/>
          <a:r>
            <a:rPr lang="en-US" sz="900" b="0">
              <a:latin typeface="Open Sans" panose="020B0606030504020204" pitchFamily="34" charset="0"/>
              <a:ea typeface="Open Sans" panose="020B0606030504020204" pitchFamily="34" charset="0"/>
              <a:cs typeface="Open Sans" panose="020B0606030504020204" pitchFamily="34" charset="0"/>
            </a:rPr>
            <a:t>A</a:t>
          </a:r>
          <a:r>
            <a:rPr lang="en-US" sz="900" b="0" baseline="0">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9525</xdr:colOff>
      <xdr:row>28</xdr:row>
      <xdr:rowOff>142875</xdr:rowOff>
    </xdr:from>
    <xdr:to>
      <xdr:col>12</xdr:col>
      <xdr:colOff>85725</xdr:colOff>
      <xdr:row>34</xdr:row>
      <xdr:rowOff>66675</xdr:rowOff>
    </xdr:to>
    <xdr:sp macro="" textlink="">
      <xdr:nvSpPr>
        <xdr:cNvPr id="41" name="TextBox 40">
          <a:extLst>
            <a:ext uri="{FF2B5EF4-FFF2-40B4-BE49-F238E27FC236}">
              <a16:creationId xmlns:a16="http://schemas.microsoft.com/office/drawing/2014/main" id="{008B711A-9E8C-4493-9D47-75AB0E9FAF8F}"/>
            </a:ext>
          </a:extLst>
        </xdr:cNvPr>
        <xdr:cNvSpPr txBox="1"/>
      </xdr:nvSpPr>
      <xdr:spPr>
        <a:xfrm>
          <a:off x="4886325" y="5648325"/>
          <a:ext cx="2514600"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2022-23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57150</xdr:colOff>
      <xdr:row>8</xdr:row>
      <xdr:rowOff>33337</xdr:rowOff>
    </xdr:from>
    <xdr:to>
      <xdr:col>8</xdr:col>
      <xdr:colOff>0</xdr:colOff>
      <xdr:row>8</xdr:row>
      <xdr:rowOff>33337</xdr:rowOff>
    </xdr:to>
    <xdr:cxnSp macro="">
      <xdr:nvCxnSpPr>
        <xdr:cNvPr id="43" name="Straight Arrow Connector 42">
          <a:extLst>
            <a:ext uri="{FF2B5EF4-FFF2-40B4-BE49-F238E27FC236}">
              <a16:creationId xmlns:a16="http://schemas.microsoft.com/office/drawing/2014/main" id="{F735B0D9-83AF-42B1-8999-6233C3D3FCFC}"/>
            </a:ext>
          </a:extLst>
        </xdr:cNvPr>
        <xdr:cNvCxnSpPr>
          <a:stCxn id="27" idx="3"/>
          <a:endCxn id="31" idx="1"/>
        </xdr:cNvCxnSpPr>
      </xdr:nvCxnSpPr>
      <xdr:spPr>
        <a:xfrm>
          <a:off x="3714750" y="1728787"/>
          <a:ext cx="1162050" cy="0"/>
        </a:xfrm>
        <a:prstGeom prst="straightConnector1">
          <a:avLst/>
        </a:prstGeom>
        <a:ln w="28575">
          <a:solidFill>
            <a:sysClr val="windowText" lastClr="00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14</xdr:row>
      <xdr:rowOff>152400</xdr:rowOff>
    </xdr:to>
    <xdr:cxnSp macro="">
      <xdr:nvCxnSpPr>
        <xdr:cNvPr id="44" name="Straight Arrow Connector 43">
          <a:extLst>
            <a:ext uri="{FF2B5EF4-FFF2-40B4-BE49-F238E27FC236}">
              <a16:creationId xmlns:a16="http://schemas.microsoft.com/office/drawing/2014/main" id="{1DDE22E7-5A5A-4519-BF4A-774B384FCB3D}"/>
            </a:ext>
          </a:extLst>
        </xdr:cNvPr>
        <xdr:cNvCxnSpPr>
          <a:stCxn id="28" idx="3"/>
          <a:endCxn id="33" idx="1"/>
        </xdr:cNvCxnSpPr>
      </xdr:nvCxnSpPr>
      <xdr:spPr>
        <a:xfrm>
          <a:off x="3714750" y="2990850"/>
          <a:ext cx="116205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17</xdr:row>
      <xdr:rowOff>114300</xdr:rowOff>
    </xdr:from>
    <xdr:to>
      <xdr:col>4</xdr:col>
      <xdr:colOff>19050</xdr:colOff>
      <xdr:row>19</xdr:row>
      <xdr:rowOff>0</xdr:rowOff>
    </xdr:to>
    <xdr:cxnSp macro="">
      <xdr:nvCxnSpPr>
        <xdr:cNvPr id="45" name="Straight Arrow Connector 44">
          <a:extLst>
            <a:ext uri="{FF2B5EF4-FFF2-40B4-BE49-F238E27FC236}">
              <a16:creationId xmlns:a16="http://schemas.microsoft.com/office/drawing/2014/main" id="{11C3D458-81B0-4025-895A-7EA8045AA52A}"/>
            </a:ext>
          </a:extLst>
        </xdr:cNvPr>
        <xdr:cNvCxnSpPr>
          <a:stCxn id="28" idx="2"/>
          <a:endCxn id="30" idx="0"/>
        </xdr:cNvCxnSpPr>
      </xdr:nvCxnSpPr>
      <xdr:spPr>
        <a:xfrm>
          <a:off x="2457450" y="3524250"/>
          <a:ext cx="0"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8</xdr:row>
      <xdr:rowOff>33336</xdr:rowOff>
    </xdr:from>
    <xdr:to>
      <xdr:col>1</xdr:col>
      <xdr:colOff>603250</xdr:colOff>
      <xdr:row>21</xdr:row>
      <xdr:rowOff>38099</xdr:rowOff>
    </xdr:to>
    <xdr:cxnSp macro="">
      <xdr:nvCxnSpPr>
        <xdr:cNvPr id="47" name="Curved Connector 28">
          <a:extLst>
            <a:ext uri="{FF2B5EF4-FFF2-40B4-BE49-F238E27FC236}">
              <a16:creationId xmlns:a16="http://schemas.microsoft.com/office/drawing/2014/main" id="{CAD019FD-BBEA-4C02-B1C7-5A39CC867143}"/>
            </a:ext>
          </a:extLst>
        </xdr:cNvPr>
        <xdr:cNvCxnSpPr>
          <a:stCxn id="27" idx="1"/>
          <a:endCxn id="30" idx="1"/>
        </xdr:cNvCxnSpPr>
      </xdr:nvCxnSpPr>
      <xdr:spPr>
        <a:xfrm rot="10800000" flipV="1">
          <a:off x="1200150" y="1728786"/>
          <a:ext cx="12700" cy="2481263"/>
        </a:xfrm>
        <a:prstGeom prst="curvedConnector3">
          <a:avLst>
            <a:gd name="adj1" fmla="val 180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21</xdr:row>
      <xdr:rowOff>38100</xdr:rowOff>
    </xdr:to>
    <xdr:cxnSp macro="">
      <xdr:nvCxnSpPr>
        <xdr:cNvPr id="49" name="Straight Arrow Connector 48">
          <a:extLst>
            <a:ext uri="{FF2B5EF4-FFF2-40B4-BE49-F238E27FC236}">
              <a16:creationId xmlns:a16="http://schemas.microsoft.com/office/drawing/2014/main" id="{9E60C072-C611-4A12-B1B2-11C566677A45}"/>
            </a:ext>
          </a:extLst>
        </xdr:cNvPr>
        <xdr:cNvCxnSpPr>
          <a:stCxn id="30" idx="3"/>
          <a:endCxn id="33" idx="1"/>
        </xdr:cNvCxnSpPr>
      </xdr:nvCxnSpPr>
      <xdr:spPr>
        <a:xfrm flipV="1">
          <a:off x="3714750" y="2990850"/>
          <a:ext cx="1162050" cy="12192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xdr:row>
      <xdr:rowOff>33337</xdr:rowOff>
    </xdr:from>
    <xdr:to>
      <xdr:col>8</xdr:col>
      <xdr:colOff>0</xdr:colOff>
      <xdr:row>21</xdr:row>
      <xdr:rowOff>38100</xdr:rowOff>
    </xdr:to>
    <xdr:cxnSp macro="">
      <xdr:nvCxnSpPr>
        <xdr:cNvPr id="51" name="Straight Arrow Connector 50">
          <a:extLst>
            <a:ext uri="{FF2B5EF4-FFF2-40B4-BE49-F238E27FC236}">
              <a16:creationId xmlns:a16="http://schemas.microsoft.com/office/drawing/2014/main" id="{06EB8897-7487-4ADA-BB08-E230EBD855FA}"/>
            </a:ext>
          </a:extLst>
        </xdr:cNvPr>
        <xdr:cNvCxnSpPr>
          <a:stCxn id="30" idx="3"/>
          <a:endCxn id="31" idx="1"/>
        </xdr:cNvCxnSpPr>
      </xdr:nvCxnSpPr>
      <xdr:spPr>
        <a:xfrm flipV="1">
          <a:off x="3714750" y="1728787"/>
          <a:ext cx="1162050" cy="248126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8</xdr:row>
      <xdr:rowOff>33337</xdr:rowOff>
    </xdr:to>
    <xdr:cxnSp macro="">
      <xdr:nvCxnSpPr>
        <xdr:cNvPr id="52" name="Straight Arrow Connector 51">
          <a:extLst>
            <a:ext uri="{FF2B5EF4-FFF2-40B4-BE49-F238E27FC236}">
              <a16:creationId xmlns:a16="http://schemas.microsoft.com/office/drawing/2014/main" id="{0334E4DD-1CFF-471B-B142-26BC9BABCBA3}"/>
            </a:ext>
          </a:extLst>
        </xdr:cNvPr>
        <xdr:cNvCxnSpPr>
          <a:stCxn id="31" idx="3"/>
          <a:endCxn id="35" idx="1"/>
        </xdr:cNvCxnSpPr>
      </xdr:nvCxnSpPr>
      <xdr:spPr>
        <a:xfrm>
          <a:off x="7391400" y="172878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40481</xdr:colOff>
      <xdr:row>8</xdr:row>
      <xdr:rowOff>9525</xdr:rowOff>
    </xdr:from>
    <xdr:to>
      <xdr:col>12</xdr:col>
      <xdr:colOff>571500</xdr:colOff>
      <xdr:row>14</xdr:row>
      <xdr:rowOff>128588</xdr:rowOff>
    </xdr:to>
    <xdr:cxnSp macro="">
      <xdr:nvCxnSpPr>
        <xdr:cNvPr id="53" name="Straight Arrow Connector 52">
          <a:extLst>
            <a:ext uri="{FF2B5EF4-FFF2-40B4-BE49-F238E27FC236}">
              <a16:creationId xmlns:a16="http://schemas.microsoft.com/office/drawing/2014/main" id="{7D9240E6-B11B-4C47-B396-D560D3BCF067}"/>
            </a:ext>
          </a:extLst>
        </xdr:cNvPr>
        <xdr:cNvCxnSpPr/>
      </xdr:nvCxnSpPr>
      <xdr:spPr>
        <a:xfrm flipV="1">
          <a:off x="7355681" y="1704975"/>
          <a:ext cx="531019" cy="126206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24</xdr:row>
      <xdr:rowOff>152400</xdr:rowOff>
    </xdr:from>
    <xdr:to>
      <xdr:col>13</xdr:col>
      <xdr:colOff>0</xdr:colOff>
      <xdr:row>29</xdr:row>
      <xdr:rowOff>95250</xdr:rowOff>
    </xdr:to>
    <xdr:cxnSp macro="">
      <xdr:nvCxnSpPr>
        <xdr:cNvPr id="54" name="Straight Arrow Connector 53">
          <a:extLst>
            <a:ext uri="{FF2B5EF4-FFF2-40B4-BE49-F238E27FC236}">
              <a16:creationId xmlns:a16="http://schemas.microsoft.com/office/drawing/2014/main" id="{68A58EF8-B30F-4A8E-81FE-D2893D8AAA4C}"/>
            </a:ext>
          </a:extLst>
        </xdr:cNvPr>
        <xdr:cNvCxnSpPr>
          <a:stCxn id="39" idx="3"/>
          <a:endCxn id="37" idx="1"/>
        </xdr:cNvCxnSpPr>
      </xdr:nvCxnSpPr>
      <xdr:spPr>
        <a:xfrm>
          <a:off x="7391400" y="4895850"/>
          <a:ext cx="533400" cy="89535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29</xdr:row>
      <xdr:rowOff>95250</xdr:rowOff>
    </xdr:from>
    <xdr:to>
      <xdr:col>13</xdr:col>
      <xdr:colOff>0</xdr:colOff>
      <xdr:row>31</xdr:row>
      <xdr:rowOff>104775</xdr:rowOff>
    </xdr:to>
    <xdr:cxnSp macro="">
      <xdr:nvCxnSpPr>
        <xdr:cNvPr id="55" name="Straight Arrow Connector 54">
          <a:extLst>
            <a:ext uri="{FF2B5EF4-FFF2-40B4-BE49-F238E27FC236}">
              <a16:creationId xmlns:a16="http://schemas.microsoft.com/office/drawing/2014/main" id="{5611DBB2-1BA9-4631-A871-BE231A5A78B6}"/>
            </a:ext>
          </a:extLst>
        </xdr:cNvPr>
        <xdr:cNvCxnSpPr>
          <a:stCxn id="41" idx="3"/>
          <a:endCxn id="37" idx="1"/>
        </xdr:cNvCxnSpPr>
      </xdr:nvCxnSpPr>
      <xdr:spPr>
        <a:xfrm flipV="1">
          <a:off x="7400925" y="5791200"/>
          <a:ext cx="523875" cy="390525"/>
        </a:xfrm>
        <a:prstGeom prst="straightConnector1">
          <a:avLst/>
        </a:prstGeom>
        <a:ln w="9525">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11</xdr:row>
      <xdr:rowOff>166687</xdr:rowOff>
    </xdr:from>
    <xdr:to>
      <xdr:col>15</xdr:col>
      <xdr:colOff>38100</xdr:colOff>
      <xdr:row>26</xdr:row>
      <xdr:rowOff>133350</xdr:rowOff>
    </xdr:to>
    <xdr:cxnSp macro="">
      <xdr:nvCxnSpPr>
        <xdr:cNvPr id="56" name="Straight Arrow Connector 55">
          <a:extLst>
            <a:ext uri="{FF2B5EF4-FFF2-40B4-BE49-F238E27FC236}">
              <a16:creationId xmlns:a16="http://schemas.microsoft.com/office/drawing/2014/main" id="{AAF5AE26-8EEF-4D62-83F4-3AC935F1A996}"/>
            </a:ext>
          </a:extLst>
        </xdr:cNvPr>
        <xdr:cNvCxnSpPr>
          <a:stCxn id="37" idx="0"/>
          <a:endCxn id="35" idx="2"/>
        </xdr:cNvCxnSpPr>
      </xdr:nvCxnSpPr>
      <xdr:spPr>
        <a:xfrm flipV="1">
          <a:off x="9182100" y="2433637"/>
          <a:ext cx="0" cy="2824163"/>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8</xdr:row>
      <xdr:rowOff>33337</xdr:rowOff>
    </xdr:from>
    <xdr:to>
      <xdr:col>18</xdr:col>
      <xdr:colOff>0</xdr:colOff>
      <xdr:row>8</xdr:row>
      <xdr:rowOff>33337</xdr:rowOff>
    </xdr:to>
    <xdr:cxnSp macro="">
      <xdr:nvCxnSpPr>
        <xdr:cNvPr id="57" name="Straight Arrow Connector 56">
          <a:extLst>
            <a:ext uri="{FF2B5EF4-FFF2-40B4-BE49-F238E27FC236}">
              <a16:creationId xmlns:a16="http://schemas.microsoft.com/office/drawing/2014/main" id="{0CA136E5-8232-4757-B642-EDCA89BBE45D}"/>
            </a:ext>
          </a:extLst>
        </xdr:cNvPr>
        <xdr:cNvCxnSpPr>
          <a:stCxn id="35" idx="3"/>
          <a:endCxn id="36" idx="1"/>
        </xdr:cNvCxnSpPr>
      </xdr:nvCxnSpPr>
      <xdr:spPr>
        <a:xfrm>
          <a:off x="10439400" y="172878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83343</xdr:colOff>
      <xdr:row>9</xdr:row>
      <xdr:rowOff>119062</xdr:rowOff>
    </xdr:from>
    <xdr:to>
      <xdr:col>7</xdr:col>
      <xdr:colOff>595313</xdr:colOff>
      <xdr:row>23</xdr:row>
      <xdr:rowOff>166687</xdr:rowOff>
    </xdr:to>
    <xdr:cxnSp macro="">
      <xdr:nvCxnSpPr>
        <xdr:cNvPr id="58" name="Straight Arrow Connector 57">
          <a:extLst>
            <a:ext uri="{FF2B5EF4-FFF2-40B4-BE49-F238E27FC236}">
              <a16:creationId xmlns:a16="http://schemas.microsoft.com/office/drawing/2014/main" id="{060D5FFA-3730-45F7-8862-F14CE861CBC1}"/>
            </a:ext>
          </a:extLst>
        </xdr:cNvPr>
        <xdr:cNvCxnSpPr/>
      </xdr:nvCxnSpPr>
      <xdr:spPr>
        <a:xfrm>
          <a:off x="3740943" y="2005012"/>
          <a:ext cx="1121570" cy="2714625"/>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45246</xdr:colOff>
      <xdr:row>15</xdr:row>
      <xdr:rowOff>69048</xdr:rowOff>
    </xdr:from>
    <xdr:to>
      <xdr:col>8</xdr:col>
      <xdr:colOff>0</xdr:colOff>
      <xdr:row>30</xdr:row>
      <xdr:rowOff>130968</xdr:rowOff>
    </xdr:to>
    <xdr:cxnSp macro="">
      <xdr:nvCxnSpPr>
        <xdr:cNvPr id="59" name="Straight Arrow Connector 58">
          <a:extLst>
            <a:ext uri="{FF2B5EF4-FFF2-40B4-BE49-F238E27FC236}">
              <a16:creationId xmlns:a16="http://schemas.microsoft.com/office/drawing/2014/main" id="{7962CAB2-399B-42BB-B5FF-C4D0CEB33DD1}"/>
            </a:ext>
          </a:extLst>
        </xdr:cNvPr>
        <xdr:cNvCxnSpPr/>
      </xdr:nvCxnSpPr>
      <xdr:spPr>
        <a:xfrm>
          <a:off x="3702846" y="3097998"/>
          <a:ext cx="1173954" cy="291942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1003525</xdr:colOff>
      <xdr:row>1</xdr:row>
      <xdr:rowOff>51593</xdr:rowOff>
    </xdr:from>
    <xdr:to>
      <xdr:col>13</xdr:col>
      <xdr:colOff>619122</xdr:colOff>
      <xdr:row>48</xdr:row>
      <xdr:rowOff>122464</xdr:rowOff>
    </xdr:to>
    <xdr:sp macro="" textlink="">
      <xdr:nvSpPr>
        <xdr:cNvPr id="3" name="TextBox 2">
          <a:extLst>
            <a:ext uri="{FF2B5EF4-FFF2-40B4-BE49-F238E27FC236}">
              <a16:creationId xmlns:a16="http://schemas.microsoft.com/office/drawing/2014/main" id="{4EDBCAFC-47B3-447D-A47A-0D792E51A20E}"/>
            </a:ext>
          </a:extLst>
        </xdr:cNvPr>
        <xdr:cNvSpPr txBox="1"/>
      </xdr:nvSpPr>
      <xdr:spPr>
        <a:xfrm>
          <a:off x="9725704" y="242093"/>
          <a:ext cx="4691061" cy="10806907"/>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columns to the left detail potential scale systems: the 2010-15 Scales, 2015-20 Scales, Mathematically Derived Scales, and the 2020-25 Scales.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first column shows the 2010-15 scales. In addition to serving  the purpose of comparing outcomes of varying magnitudes (e.g. Research and Services in the millions to Doctoral/Law Degrees in the dozens), the 2010-15 scales were used in part to help calibrate the new outcomes-based funding formula to the old enrollment-based funding formula. This decision required the use of estimated values for scales. With an underlying structural change to the model the 2015-20 model does not require calibration, therefore there is an opportunity to implement mathematically-derived scales.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second column shows the 2015-20 scales. The mathematically derived scales largely influenced the 2015-20 scales and the 2020-25  scales, though there are some changes highlighted in blue and detailed below.</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third column displays the</a:t>
          </a:r>
          <a:r>
            <a:rPr lang="en-US" sz="11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2020-25</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mathematically derived scales, which were calculated on both the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CC Data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tabs. These scales are derived from the average standard deviations of historic data for outcomes.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final column shows the 2020-25 scales, which largely match the scales used in the 2015-20 model. Where applicable, THEC staff made changes to the scales in alignment with the mathematically derived scales or to better reflect</a:t>
          </a:r>
          <a:r>
            <a:rPr lang="en-US" sz="11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anticipated volatility</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These changes are highlighted in blue.</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Both the</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1-2 Year Certificates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&lt;1Yr Certificates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are historically highly volatile outcomes relative  to their respective sizes, to an extent that was not completely captured by the outcomes' standard deviations. These scales were increased to account for this volatility.</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Workforce Training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outcome in the community college sector has historically been more volatile, however, recent definitional changes are likely to reduce this volatility. Thus, the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Workforce Training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scale is kept low relative to the suggested scale for the 2020-25 model, in better</a:t>
          </a:r>
          <a:r>
            <a:rPr lang="en-US" sz="11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alignment with the 2015-20 model.</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Finally, the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Transfers Out with 12 hrs </a:t>
          </a:r>
          <a:r>
            <a:rPr lang="en-US" sz="11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outcome</a:t>
          </a:r>
          <a:r>
            <a:rPr lang="en-US" sz="1100" b="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was increased relative to the suggested scale because of leading indicators of increased volatility.</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In 2021, as part of the 2020-2025 formula review process, THEC staff recognized that the combining of Associate and Bachelor degrees in the university sector had created differential scales, and thus values, for Associate degrees awarded in the university sector relative to the community college sector. To remedy this, the Formula Review Committee recommended separating Associates and Bachelors degrees in the university sector and re-scaling the Associates to match the scaling factor used in the community college sector (1.50). This</a:t>
          </a:r>
          <a:r>
            <a:rPr lang="en-US" sz="11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change was immediately implemented as part of the 2015-2020 model and remains</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in the 2020-25 scales.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al/THEC/FISCAL/STAY_OUT/FY2012-13/Appropriations%20Request%20Instructions/PARTII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cal/Fiscal%20Policy/STAY_OUT/FY2014-15/Formula/Colleges%20of%20Med/Part%20IIIs%20and%20VIIs/JHQC%20-%20PartVII%20-%20new%20Med%20Formula%20FY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Cover Page"/>
      <sheetName val="Academic Formula Units Instr."/>
      <sheetName val="Schedule A1  "/>
      <sheetName val="Schedule A2  "/>
      <sheetName val="Schedule A3"/>
      <sheetName val="Schedule B "/>
      <sheetName val="Schedule C1"/>
      <sheetName val="Schedule C2"/>
      <sheetName val="Schedule E"/>
      <sheetName val="Schedule F"/>
      <sheetName val="Schedule G"/>
      <sheetName val="Schedule H"/>
      <sheetName val="Schedule I"/>
      <sheetName val="Schedule J"/>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
      <sheetName val="Med Instructions"/>
      <sheetName val="Schedule 1"/>
      <sheetName val="Schedule 2"/>
      <sheetName val="Schedule 3"/>
      <sheetName val="Schedule 4"/>
      <sheetName val="Schedule 5"/>
      <sheetName val="Schedule D"/>
      <sheetName val="Schedule E"/>
      <sheetName val="Schedule F"/>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79998168889431442"/>
    <pageSetUpPr autoPageBreaks="0"/>
  </sheetPr>
  <dimension ref="B1:W37"/>
  <sheetViews>
    <sheetView tabSelected="1" view="pageBreakPreview" zoomScale="80" zoomScaleNormal="100" zoomScaleSheetLayoutView="80" workbookViewId="0">
      <selection activeCell="K49" sqref="K49"/>
    </sheetView>
  </sheetViews>
  <sheetFormatPr defaultColWidth="9.140625" defaultRowHeight="15"/>
  <cols>
    <col min="1" max="16384" width="9.140625" style="1"/>
  </cols>
  <sheetData>
    <row r="1" spans="2:23" ht="15.75" thickBot="1"/>
    <row r="2" spans="2:23" ht="30.75" thickBot="1">
      <c r="B2" s="433" t="s">
        <v>151</v>
      </c>
      <c r="C2" s="434"/>
      <c r="D2" s="434"/>
      <c r="E2" s="434"/>
      <c r="F2" s="434"/>
      <c r="G2" s="434"/>
      <c r="H2" s="434"/>
      <c r="I2" s="434"/>
      <c r="J2" s="434"/>
      <c r="K2" s="434"/>
      <c r="L2" s="434"/>
      <c r="M2" s="434"/>
      <c r="N2" s="434"/>
      <c r="O2" s="434"/>
      <c r="P2" s="434"/>
      <c r="Q2" s="434"/>
      <c r="R2" s="434"/>
      <c r="S2" s="434"/>
      <c r="T2" s="434"/>
      <c r="U2" s="434"/>
      <c r="V2" s="434"/>
      <c r="W2" s="435"/>
    </row>
    <row r="37" spans="2:23" ht="43.5" customHeight="1">
      <c r="B37" s="436" t="s">
        <v>152</v>
      </c>
      <c r="C37" s="436"/>
      <c r="D37" s="436"/>
      <c r="E37" s="436"/>
      <c r="F37" s="436"/>
      <c r="G37" s="436"/>
      <c r="H37" s="436"/>
      <c r="I37" s="436"/>
      <c r="J37" s="436"/>
      <c r="K37" s="436"/>
      <c r="L37" s="436"/>
      <c r="M37" s="436"/>
      <c r="N37" s="436"/>
      <c r="O37" s="436"/>
      <c r="P37" s="436"/>
      <c r="Q37" s="436"/>
      <c r="R37" s="436"/>
      <c r="S37" s="436"/>
      <c r="T37" s="436"/>
      <c r="U37" s="436"/>
      <c r="V37" s="436"/>
      <c r="W37" s="436"/>
    </row>
  </sheetData>
  <mergeCells count="2">
    <mergeCell ref="B2:W2"/>
    <mergeCell ref="B37:W37"/>
  </mergeCells>
  <pageMargins left="0.7" right="0.7" top="0.75" bottom="0.75" header="0.3" footer="0.3"/>
  <pageSetup scale="44"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7" tint="0.59999389629810485"/>
    <pageSetUpPr fitToPage="1"/>
  </sheetPr>
  <dimension ref="B2:AB78"/>
  <sheetViews>
    <sheetView view="pageBreakPreview" zoomScale="70" zoomScaleNormal="100" zoomScaleSheetLayoutView="70" workbookViewId="0">
      <selection activeCell="L47" sqref="L47"/>
    </sheetView>
  </sheetViews>
  <sheetFormatPr defaultColWidth="9.140625" defaultRowHeight="16.5"/>
  <cols>
    <col min="1" max="1" width="9.140625" style="42"/>
    <col min="2" max="2" width="44" style="156" bestFit="1" customWidth="1"/>
    <col min="3" max="3" width="19.28515625" style="156" customWidth="1"/>
    <col min="4" max="7" width="19.140625" style="156" customWidth="1"/>
    <col min="8" max="8" width="19.28515625" style="156" customWidth="1"/>
    <col min="9" max="9" width="19.140625" style="156" customWidth="1"/>
    <col min="10" max="10" width="7.85546875" style="42" customWidth="1"/>
    <col min="11" max="11" width="8.140625" style="42" customWidth="1"/>
    <col min="12" max="12" width="54.5703125" style="42" bestFit="1" customWidth="1"/>
    <col min="13" max="13" width="21" style="42" customWidth="1"/>
    <col min="14" max="14" width="27.5703125" style="42" bestFit="1" customWidth="1"/>
    <col min="15" max="15" width="26.7109375" style="42" bestFit="1" customWidth="1"/>
    <col min="16" max="16" width="16.140625" style="42" bestFit="1" customWidth="1"/>
    <col min="17" max="17" width="17.28515625" style="42" bestFit="1" customWidth="1"/>
    <col min="18" max="18" width="13.5703125" style="42" bestFit="1" customWidth="1"/>
    <col min="19" max="19" width="9.140625" style="42"/>
    <col min="20" max="20" width="13.5703125" style="42" bestFit="1" customWidth="1"/>
    <col min="21" max="21" width="9.140625" style="42"/>
    <col min="22" max="22" width="13.5703125" style="42" bestFit="1" customWidth="1"/>
    <col min="23" max="23" width="9.140625" style="42"/>
    <col min="24" max="24" width="11.7109375" style="42" bestFit="1" customWidth="1"/>
    <col min="25" max="25" width="9.140625" style="42"/>
    <col min="26" max="26" width="13.5703125" style="42" bestFit="1" customWidth="1"/>
    <col min="27" max="27" width="9.140625" style="42"/>
    <col min="28" max="28" width="11.7109375" style="42" bestFit="1" customWidth="1"/>
    <col min="29" max="16384" width="9.140625" style="42"/>
  </cols>
  <sheetData>
    <row r="2" spans="2:28" ht="31.5">
      <c r="B2" s="488" t="s">
        <v>146</v>
      </c>
      <c r="C2" s="489"/>
      <c r="D2" s="489"/>
      <c r="E2" s="489"/>
      <c r="F2" s="489"/>
      <c r="G2" s="489"/>
      <c r="H2" s="489"/>
      <c r="I2" s="490"/>
      <c r="J2" s="364"/>
      <c r="K2" s="77"/>
      <c r="L2" s="77"/>
      <c r="M2" s="52"/>
    </row>
    <row r="3" spans="2:28" ht="20.25" customHeight="1">
      <c r="C3" s="491" t="s">
        <v>18</v>
      </c>
      <c r="D3" s="493" t="s">
        <v>148</v>
      </c>
      <c r="E3" s="491" t="s">
        <v>154</v>
      </c>
      <c r="F3" s="491" t="s">
        <v>155</v>
      </c>
      <c r="G3" s="495" t="s">
        <v>156</v>
      </c>
      <c r="H3" s="493" t="s">
        <v>157</v>
      </c>
      <c r="I3" s="493" t="s">
        <v>158</v>
      </c>
      <c r="J3" s="78"/>
    </row>
    <row r="4" spans="2:28" ht="18.75" customHeight="1">
      <c r="C4" s="491"/>
      <c r="D4" s="493"/>
      <c r="E4" s="491"/>
      <c r="F4" s="491"/>
      <c r="G4" s="495"/>
      <c r="H4" s="493"/>
      <c r="I4" s="493"/>
      <c r="J4" s="78"/>
      <c r="K4" s="53"/>
    </row>
    <row r="5" spans="2:28" ht="18.75" customHeight="1">
      <c r="B5" s="365"/>
      <c r="C5" s="492"/>
      <c r="D5" s="494"/>
      <c r="E5" s="492"/>
      <c r="F5" s="492"/>
      <c r="G5" s="496"/>
      <c r="H5" s="494"/>
      <c r="I5" s="494"/>
      <c r="J5" s="79"/>
      <c r="K5" s="53"/>
    </row>
    <row r="6" spans="2:28" ht="18.75" thickBot="1">
      <c r="B6" s="484" t="s">
        <v>58</v>
      </c>
      <c r="C6" s="58" t="s">
        <v>115</v>
      </c>
      <c r="D6" s="58" t="s">
        <v>115</v>
      </c>
      <c r="E6" s="59" t="s">
        <v>142</v>
      </c>
      <c r="F6" s="59" t="s">
        <v>142</v>
      </c>
      <c r="G6" s="59" t="s">
        <v>142</v>
      </c>
      <c r="H6" s="59" t="s">
        <v>142</v>
      </c>
      <c r="I6" s="59" t="s">
        <v>57</v>
      </c>
      <c r="J6" s="80"/>
      <c r="K6" s="81"/>
    </row>
    <row r="7" spans="2:28" ht="36">
      <c r="B7" s="485"/>
      <c r="C7" s="60" t="s">
        <v>82</v>
      </c>
      <c r="D7" s="60" t="s">
        <v>109</v>
      </c>
      <c r="E7" s="500" t="s">
        <v>110</v>
      </c>
      <c r="F7" s="61" t="s">
        <v>109</v>
      </c>
      <c r="G7" s="61" t="s">
        <v>82</v>
      </c>
      <c r="H7" s="62" t="s">
        <v>66</v>
      </c>
      <c r="I7" s="62" t="s">
        <v>68</v>
      </c>
      <c r="J7" s="80"/>
      <c r="K7" s="81"/>
      <c r="L7" s="486" t="s">
        <v>67</v>
      </c>
      <c r="M7" s="487"/>
    </row>
    <row r="8" spans="2:28" ht="18">
      <c r="B8" s="82" t="s">
        <v>45</v>
      </c>
      <c r="C8" s="63"/>
      <c r="D8" s="63"/>
      <c r="E8" s="64"/>
      <c r="F8" s="64"/>
      <c r="G8" s="64"/>
      <c r="H8" s="65"/>
      <c r="I8" s="65"/>
      <c r="J8" s="83"/>
      <c r="K8" s="81"/>
      <c r="L8" s="164" t="s">
        <v>120</v>
      </c>
      <c r="M8" s="369">
        <v>1805927600</v>
      </c>
      <c r="N8" s="84" t="s">
        <v>147</v>
      </c>
      <c r="O8" s="57"/>
      <c r="P8" s="57"/>
      <c r="Q8" s="57"/>
      <c r="R8" s="483"/>
      <c r="S8" s="483"/>
      <c r="T8" s="57"/>
      <c r="U8" s="57"/>
      <c r="V8" s="483"/>
      <c r="W8" s="483"/>
      <c r="X8" s="57"/>
      <c r="Y8" s="57"/>
      <c r="Z8" s="483"/>
      <c r="AA8" s="483"/>
      <c r="AB8" s="483"/>
    </row>
    <row r="9" spans="2:28" ht="18">
      <c r="B9" s="85" t="s">
        <v>46</v>
      </c>
      <c r="C9" s="67">
        <v>66773300</v>
      </c>
      <c r="D9" s="68">
        <f>C9/$C$39</f>
        <v>5.0809120170604287E-2</v>
      </c>
      <c r="E9" s="68">
        <f>D9*(1+'23-24 Point Calculation'!$L$8)</f>
        <v>5.2566676337885115E-2</v>
      </c>
      <c r="F9" s="68">
        <f>E9/$E$39</f>
        <v>5.2169912230746629E-2</v>
      </c>
      <c r="G9" s="67">
        <f>ROUND(F9*$M$16,-2)</f>
        <v>75942100</v>
      </c>
      <c r="H9" s="67">
        <f>G9-C9</f>
        <v>9168800</v>
      </c>
      <c r="I9" s="86">
        <f>H9/C9</f>
        <v>0.13731236886599885</v>
      </c>
      <c r="J9" s="68"/>
      <c r="K9" s="88"/>
      <c r="L9" s="159" t="s">
        <v>139</v>
      </c>
      <c r="M9" s="370">
        <v>58813100</v>
      </c>
      <c r="N9" s="368">
        <f>M10/M8</f>
        <v>0.72771416750040252</v>
      </c>
      <c r="O9" s="90"/>
      <c r="P9" s="87"/>
      <c r="Q9" s="57"/>
      <c r="R9" s="90"/>
      <c r="S9" s="87"/>
      <c r="T9" s="91"/>
      <c r="U9" s="57"/>
      <c r="V9" s="90"/>
      <c r="W9" s="87"/>
      <c r="X9" s="91"/>
      <c r="Y9" s="57"/>
      <c r="Z9" s="90"/>
      <c r="AA9" s="87"/>
      <c r="AB9" s="91"/>
    </row>
    <row r="10" spans="2:28" ht="18">
      <c r="B10" s="85" t="s">
        <v>47</v>
      </c>
      <c r="C10" s="69">
        <v>87313300</v>
      </c>
      <c r="D10" s="68">
        <f t="shared" ref="D10:D14" si="0">C10/$C$39</f>
        <v>6.6438411044414808E-2</v>
      </c>
      <c r="E10" s="68">
        <f>D10*(1+'23-24 Point Calculation'!$L$9)</f>
        <v>6.7153441413618412E-2</v>
      </c>
      <c r="F10" s="68">
        <f t="shared" ref="F10:F14" si="1">E10/$E$39</f>
        <v>6.6646578947129373E-2</v>
      </c>
      <c r="G10" s="69">
        <f t="shared" ref="G10:G14" si="2">ROUND(F10*$M$16,-2)</f>
        <v>97015400</v>
      </c>
      <c r="H10" s="76">
        <f>G10-C10</f>
        <v>9702100</v>
      </c>
      <c r="I10" s="86">
        <f t="shared" ref="I10:I15" si="3">H10/C10</f>
        <v>0.11111823742774583</v>
      </c>
      <c r="J10" s="151"/>
      <c r="K10" s="88"/>
      <c r="L10" s="162" t="s">
        <v>140</v>
      </c>
      <c r="M10" s="371">
        <f>C39</f>
        <v>1314199100</v>
      </c>
      <c r="O10" s="92"/>
      <c r="P10" s="87"/>
      <c r="Q10" s="57"/>
      <c r="R10" s="92"/>
      <c r="S10" s="87"/>
      <c r="T10" s="91"/>
      <c r="U10" s="57"/>
      <c r="V10" s="92"/>
      <c r="W10" s="87"/>
      <c r="X10" s="91"/>
      <c r="Y10" s="57"/>
      <c r="Z10" s="92"/>
      <c r="AA10" s="87"/>
      <c r="AB10" s="91"/>
    </row>
    <row r="11" spans="2:28" ht="18">
      <c r="B11" s="85" t="s">
        <v>48</v>
      </c>
      <c r="C11" s="69">
        <v>126537400</v>
      </c>
      <c r="D11" s="68">
        <f t="shared" si="0"/>
        <v>9.628480189949909E-2</v>
      </c>
      <c r="E11" s="68">
        <f>D11*(1+'23-24 Point Calculation'!$L$10)</f>
        <v>9.6129088037447727E-2</v>
      </c>
      <c r="F11" s="68">
        <f t="shared" si="1"/>
        <v>9.5403522442619987E-2</v>
      </c>
      <c r="G11" s="69">
        <f t="shared" si="2"/>
        <v>138876000</v>
      </c>
      <c r="H11" s="76">
        <f>G11-C11</f>
        <v>12338600</v>
      </c>
      <c r="I11" s="86">
        <f t="shared" si="3"/>
        <v>9.7509511022037754E-2</v>
      </c>
      <c r="J11" s="171"/>
      <c r="K11" s="88"/>
      <c r="L11" s="160" t="s">
        <v>134</v>
      </c>
      <c r="M11" s="372">
        <v>13536600</v>
      </c>
      <c r="N11" s="93"/>
      <c r="O11" s="29"/>
      <c r="P11" s="87"/>
      <c r="Q11" s="57"/>
      <c r="R11" s="92"/>
      <c r="S11" s="87"/>
      <c r="T11" s="91"/>
      <c r="U11" s="57"/>
      <c r="V11" s="92"/>
      <c r="W11" s="87"/>
      <c r="X11" s="91"/>
      <c r="Y11" s="57"/>
      <c r="Z11" s="92"/>
      <c r="AA11" s="87"/>
      <c r="AB11" s="91"/>
    </row>
    <row r="12" spans="2:28" ht="18">
      <c r="B12" s="85" t="s">
        <v>49</v>
      </c>
      <c r="C12" s="69">
        <v>47671200</v>
      </c>
      <c r="D12" s="68">
        <f t="shared" si="0"/>
        <v>3.6273955749931648E-2</v>
      </c>
      <c r="E12" s="68">
        <f>D12*(1+'23-24 Point Calculation'!$L$11)</f>
        <v>3.6628233057853885E-2</v>
      </c>
      <c r="F12" s="68">
        <f t="shared" si="1"/>
        <v>3.6351769541464775E-2</v>
      </c>
      <c r="G12" s="69">
        <f t="shared" si="2"/>
        <v>52916100</v>
      </c>
      <c r="H12" s="76">
        <f>G12-C12</f>
        <v>5244900</v>
      </c>
      <c r="I12" s="86">
        <f t="shared" si="3"/>
        <v>0.11002240346372652</v>
      </c>
      <c r="J12" s="68"/>
      <c r="K12" s="88"/>
      <c r="L12" s="161" t="s">
        <v>135</v>
      </c>
      <c r="M12" s="373">
        <v>17988800</v>
      </c>
      <c r="O12" s="92"/>
      <c r="P12" s="87"/>
      <c r="Q12" s="57"/>
      <c r="R12" s="92"/>
      <c r="S12" s="87"/>
      <c r="T12" s="91"/>
      <c r="U12" s="57"/>
      <c r="V12" s="92"/>
      <c r="W12" s="87"/>
      <c r="X12" s="91"/>
      <c r="Y12" s="57"/>
      <c r="Z12" s="92"/>
      <c r="AA12" s="87"/>
      <c r="AB12" s="91"/>
    </row>
    <row r="13" spans="2:28" ht="18">
      <c r="B13" s="85" t="s">
        <v>50</v>
      </c>
      <c r="C13" s="69">
        <v>68195300</v>
      </c>
      <c r="D13" s="68">
        <f t="shared" si="0"/>
        <v>5.189114800032963E-2</v>
      </c>
      <c r="E13" s="68">
        <f>D13*(1+'23-24 Point Calculation'!$L$12)</f>
        <v>5.2445650005510755E-2</v>
      </c>
      <c r="F13" s="68">
        <f t="shared" si="1"/>
        <v>5.2049799384026103E-2</v>
      </c>
      <c r="G13" s="69">
        <f t="shared" si="2"/>
        <v>75767300</v>
      </c>
      <c r="H13" s="76">
        <f>G13-C13</f>
        <v>7572000</v>
      </c>
      <c r="I13" s="86">
        <f t="shared" si="3"/>
        <v>0.11103404486819472</v>
      </c>
      <c r="J13" s="68"/>
      <c r="K13" s="88"/>
      <c r="L13" s="161" t="s">
        <v>136</v>
      </c>
      <c r="M13" s="370">
        <v>99633400</v>
      </c>
      <c r="O13" s="92"/>
      <c r="P13" s="87"/>
      <c r="Q13" s="57"/>
      <c r="R13" s="92"/>
      <c r="S13" s="87"/>
      <c r="T13" s="91"/>
      <c r="U13" s="57"/>
      <c r="V13" s="92"/>
      <c r="W13" s="87"/>
      <c r="X13" s="91"/>
      <c r="Y13" s="57"/>
      <c r="Z13" s="92"/>
      <c r="AA13" s="87"/>
      <c r="AB13" s="91"/>
    </row>
    <row r="14" spans="2:28" ht="18">
      <c r="B14" s="70" t="s">
        <v>51</v>
      </c>
      <c r="C14" s="71">
        <v>151179000</v>
      </c>
      <c r="D14" s="68">
        <f t="shared" si="0"/>
        <v>0.11503508106191825</v>
      </c>
      <c r="E14" s="68">
        <f>D14*(1+'23-24 Point Calculation'!$L$13)</f>
        <v>0.11685034448098758</v>
      </c>
      <c r="F14" s="68">
        <f t="shared" si="1"/>
        <v>0.115968378455614</v>
      </c>
      <c r="G14" s="71">
        <f t="shared" si="2"/>
        <v>168811600</v>
      </c>
      <c r="H14" s="111">
        <f t="shared" ref="H14" si="4">G14-C14</f>
        <v>17632600</v>
      </c>
      <c r="I14" s="86">
        <f t="shared" si="3"/>
        <v>0.11663392402383929</v>
      </c>
      <c r="J14" s="68"/>
      <c r="K14" s="88"/>
      <c r="L14" s="158" t="s">
        <v>133</v>
      </c>
      <c r="M14" s="374">
        <f>M8+M9+M11+M12+M13</f>
        <v>1995899500</v>
      </c>
      <c r="N14" s="84"/>
      <c r="O14" s="92"/>
      <c r="P14" s="87"/>
      <c r="Q14" s="57"/>
      <c r="R14" s="92"/>
      <c r="S14" s="87"/>
      <c r="T14" s="91"/>
      <c r="U14" s="57"/>
      <c r="V14" s="92"/>
      <c r="W14" s="87"/>
      <c r="X14" s="91"/>
      <c r="Y14" s="57"/>
      <c r="Z14" s="92"/>
      <c r="AA14" s="87"/>
      <c r="AB14" s="91"/>
    </row>
    <row r="15" spans="2:28" ht="18">
      <c r="B15" s="94" t="s">
        <v>74</v>
      </c>
      <c r="C15" s="72">
        <f>SUM(C9:C14)</f>
        <v>547669500</v>
      </c>
      <c r="D15" s="73">
        <f>SUM(D9:D14)</f>
        <v>0.41673251792669769</v>
      </c>
      <c r="E15" s="73">
        <f>SUM(E9:E14)</f>
        <v>0.42177343333330347</v>
      </c>
      <c r="F15" s="73">
        <f>SUM(F9:F14)</f>
        <v>0.41858996100160084</v>
      </c>
      <c r="G15" s="72">
        <f>SUM(G9:G14)</f>
        <v>609328500</v>
      </c>
      <c r="H15" s="72">
        <f t="shared" ref="H15" si="5">SUM(H9:H14)</f>
        <v>61659000</v>
      </c>
      <c r="I15" s="73">
        <f t="shared" si="3"/>
        <v>0.11258432320952691</v>
      </c>
      <c r="J15" s="68"/>
      <c r="K15" s="88"/>
      <c r="L15" s="162" t="s">
        <v>137</v>
      </c>
      <c r="M15" s="193">
        <v>141469900</v>
      </c>
      <c r="N15" s="89"/>
      <c r="O15" s="98"/>
      <c r="P15" s="96"/>
      <c r="Q15" s="57"/>
      <c r="R15" s="98"/>
      <c r="S15" s="96"/>
      <c r="T15" s="91"/>
      <c r="U15" s="57"/>
      <c r="V15" s="98"/>
      <c r="W15" s="96"/>
      <c r="X15" s="91"/>
      <c r="Y15" s="57"/>
      <c r="Z15" s="98"/>
      <c r="AA15" s="96"/>
      <c r="AB15" s="91"/>
    </row>
    <row r="16" spans="2:28" ht="18.75" thickBot="1">
      <c r="B16" s="56"/>
      <c r="C16" s="74"/>
      <c r="D16" s="75"/>
      <c r="E16" s="75" t="s">
        <v>13</v>
      </c>
      <c r="F16" s="75"/>
      <c r="G16" s="74"/>
      <c r="H16" s="74"/>
      <c r="I16" s="75"/>
      <c r="J16" s="68"/>
      <c r="K16" s="88"/>
      <c r="L16" s="163" t="s">
        <v>138</v>
      </c>
      <c r="M16" s="375">
        <f>M10+M15</f>
        <v>1455669000</v>
      </c>
      <c r="O16" s="99"/>
      <c r="P16" s="95"/>
      <c r="Q16" s="57"/>
      <c r="R16" s="99"/>
      <c r="S16" s="95"/>
      <c r="T16" s="91"/>
      <c r="U16" s="57"/>
      <c r="V16" s="99"/>
      <c r="W16" s="95"/>
      <c r="X16" s="91"/>
      <c r="Y16" s="57"/>
      <c r="Z16" s="99"/>
      <c r="AA16" s="95"/>
      <c r="AB16" s="91"/>
    </row>
    <row r="17" spans="2:28" ht="18">
      <c r="B17" s="100" t="s">
        <v>41</v>
      </c>
      <c r="C17" s="67" t="s">
        <v>13</v>
      </c>
      <c r="D17" s="67"/>
      <c r="E17" s="67" t="s">
        <v>13</v>
      </c>
      <c r="F17" s="67" t="s">
        <v>13</v>
      </c>
      <c r="G17" s="67"/>
      <c r="H17" s="67"/>
      <c r="I17" s="67"/>
      <c r="J17" s="68"/>
      <c r="K17" s="88"/>
      <c r="L17" s="97" t="s">
        <v>13</v>
      </c>
      <c r="M17" s="29"/>
      <c r="O17" s="90"/>
      <c r="P17" s="90"/>
      <c r="Q17" s="57"/>
      <c r="R17" s="90"/>
      <c r="S17" s="90"/>
      <c r="T17" s="91"/>
      <c r="U17" s="57"/>
      <c r="V17" s="90"/>
      <c r="W17" s="90"/>
      <c r="X17" s="91"/>
      <c r="Y17" s="57"/>
      <c r="Z17" s="90"/>
      <c r="AA17" s="90"/>
      <c r="AB17" s="91"/>
    </row>
    <row r="18" spans="2:28" ht="18">
      <c r="B18" s="85" t="s">
        <v>19</v>
      </c>
      <c r="C18" s="67">
        <v>38480200</v>
      </c>
      <c r="D18" s="68">
        <f>C18/$C$39</f>
        <v>2.9280342681713905E-2</v>
      </c>
      <c r="E18" s="68">
        <f>D18*(1+'23-24 Point Calculation'!$L$17)</f>
        <v>2.9389891453595884E-2</v>
      </c>
      <c r="F18" s="68">
        <f>E18/$E$39</f>
        <v>2.9168061677512458E-2</v>
      </c>
      <c r="G18" s="67">
        <f t="shared" ref="G18:G26" si="6">ROUND(F18*$M$16,-2)</f>
        <v>42459000</v>
      </c>
      <c r="H18" s="157">
        <f>G18-C18</f>
        <v>3978800</v>
      </c>
      <c r="I18" s="86">
        <f t="shared" ref="I18:I31" si="7">H18/C18</f>
        <v>0.10339863098424644</v>
      </c>
      <c r="J18" s="68"/>
      <c r="K18" s="88"/>
      <c r="L18" s="97"/>
      <c r="M18" s="99"/>
      <c r="N18" s="57"/>
      <c r="O18" s="90"/>
      <c r="P18" s="87"/>
      <c r="Q18" s="57"/>
      <c r="R18" s="90"/>
      <c r="S18" s="87"/>
      <c r="T18" s="91"/>
      <c r="U18" s="57"/>
      <c r="V18" s="90"/>
      <c r="W18" s="87"/>
      <c r="X18" s="91"/>
      <c r="Y18" s="57"/>
      <c r="Z18" s="90"/>
      <c r="AA18" s="87"/>
      <c r="AB18" s="91"/>
    </row>
    <row r="19" spans="2:28" ht="18">
      <c r="B19" s="85" t="s">
        <v>20</v>
      </c>
      <c r="C19" s="69">
        <v>14638800</v>
      </c>
      <c r="D19" s="68">
        <f t="shared" ref="D19:D30" si="8">C19/$C$39</f>
        <v>1.1138951472421492E-2</v>
      </c>
      <c r="E19" s="68">
        <f>D19*(1+'23-24 Point Calculation'!$L$18)</f>
        <v>1.1509287185789334E-2</v>
      </c>
      <c r="F19" s="68">
        <f t="shared" ref="F19:F30" si="9">E19/$E$39</f>
        <v>1.1422417092943477E-2</v>
      </c>
      <c r="G19" s="69">
        <f t="shared" si="6"/>
        <v>16627300</v>
      </c>
      <c r="H19" s="76">
        <f t="shared" ref="H19:H28" si="10">G19-C19</f>
        <v>1988500</v>
      </c>
      <c r="I19" s="86">
        <f t="shared" si="7"/>
        <v>0.13583763696477855</v>
      </c>
      <c r="J19" s="68"/>
      <c r="K19" s="88"/>
      <c r="L19" s="97"/>
      <c r="M19" s="101"/>
      <c r="N19" s="57"/>
      <c r="O19" s="39"/>
      <c r="P19" s="88"/>
      <c r="Q19" s="29"/>
      <c r="R19" s="92"/>
      <c r="S19" s="87"/>
      <c r="T19" s="91"/>
      <c r="U19" s="57"/>
      <c r="V19" s="92"/>
      <c r="W19" s="87"/>
      <c r="X19" s="91"/>
      <c r="Y19" s="57"/>
      <c r="Z19" s="92"/>
      <c r="AA19" s="87"/>
      <c r="AB19" s="91"/>
    </row>
    <row r="20" spans="2:28" ht="18">
      <c r="B20" s="85" t="s">
        <v>21</v>
      </c>
      <c r="C20" s="69">
        <v>22011600</v>
      </c>
      <c r="D20" s="68">
        <f t="shared" si="8"/>
        <v>1.6749060321225299E-2</v>
      </c>
      <c r="E20" s="68">
        <f>D20*(1+'23-24 Point Calculation'!$L$19)</f>
        <v>1.6646115266517943E-2</v>
      </c>
      <c r="F20" s="68">
        <f t="shared" si="9"/>
        <v>1.6520473291008746E-2</v>
      </c>
      <c r="G20" s="69">
        <f t="shared" si="6"/>
        <v>24048300</v>
      </c>
      <c r="H20" s="76">
        <f t="shared" ref="H20:H25" si="11">G20-C20</f>
        <v>2036700</v>
      </c>
      <c r="I20" s="86">
        <f t="shared" si="7"/>
        <v>9.2528484980646572E-2</v>
      </c>
      <c r="J20" s="68"/>
      <c r="K20" s="87"/>
      <c r="L20" s="97"/>
      <c r="M20" s="29"/>
      <c r="N20" s="57"/>
      <c r="O20" s="39"/>
      <c r="P20" s="103"/>
      <c r="Q20" s="29"/>
      <c r="R20" s="92"/>
      <c r="S20" s="87"/>
      <c r="T20" s="91"/>
      <c r="U20" s="57"/>
      <c r="V20" s="92"/>
      <c r="W20" s="87"/>
      <c r="X20" s="91"/>
      <c r="Y20" s="57"/>
      <c r="Z20" s="92"/>
      <c r="AA20" s="87"/>
      <c r="AB20" s="91"/>
    </row>
    <row r="21" spans="2:28" ht="18">
      <c r="B21" s="85" t="s">
        <v>22</v>
      </c>
      <c r="C21" s="69">
        <v>12900400</v>
      </c>
      <c r="D21" s="68">
        <f t="shared" si="8"/>
        <v>9.8161686459837024E-3</v>
      </c>
      <c r="E21" s="68">
        <f>D21*(1+'23-24 Point Calculation'!$L$20)</f>
        <v>1.0083895845198634E-2</v>
      </c>
      <c r="F21" s="68">
        <f t="shared" si="9"/>
        <v>1.000778435765126E-2</v>
      </c>
      <c r="G21" s="69">
        <f t="shared" si="6"/>
        <v>14568000</v>
      </c>
      <c r="H21" s="76">
        <f t="shared" si="11"/>
        <v>1667600</v>
      </c>
      <c r="I21" s="86">
        <f t="shared" si="7"/>
        <v>0.12926730954078944</v>
      </c>
      <c r="J21" s="354"/>
      <c r="K21" s="88"/>
      <c r="L21" s="97"/>
      <c r="M21" s="29"/>
      <c r="N21" s="57"/>
      <c r="O21" s="39"/>
      <c r="P21" s="88"/>
      <c r="Q21" s="29"/>
      <c r="R21" s="92"/>
      <c r="S21" s="87"/>
      <c r="T21" s="91"/>
      <c r="U21" s="57"/>
      <c r="V21" s="92"/>
      <c r="W21" s="87"/>
      <c r="X21" s="91"/>
      <c r="Y21" s="57"/>
      <c r="Z21" s="92"/>
      <c r="AA21" s="87"/>
      <c r="AB21" s="91"/>
    </row>
    <row r="22" spans="2:28" ht="18">
      <c r="B22" s="85" t="s">
        <v>23</v>
      </c>
      <c r="C22" s="69">
        <v>17835300</v>
      </c>
      <c r="D22" s="68">
        <f t="shared" si="8"/>
        <v>1.3571231330169074E-2</v>
      </c>
      <c r="E22" s="68">
        <f>D22*(1+'23-24 Point Calculation'!$L$21)</f>
        <v>1.3584189610992009E-2</v>
      </c>
      <c r="F22" s="68">
        <f t="shared" si="9"/>
        <v>1.34816585164339E-2</v>
      </c>
      <c r="G22" s="69">
        <f t="shared" si="6"/>
        <v>19624800</v>
      </c>
      <c r="H22" s="76">
        <f t="shared" si="11"/>
        <v>1789500</v>
      </c>
      <c r="I22" s="86">
        <f t="shared" si="7"/>
        <v>0.10033472944105229</v>
      </c>
      <c r="J22" s="68"/>
      <c r="K22" s="88"/>
      <c r="M22" s="29"/>
      <c r="N22" s="57"/>
      <c r="O22" s="39"/>
      <c r="P22" s="103"/>
      <c r="Q22" s="29"/>
      <c r="R22" s="92"/>
      <c r="S22" s="87"/>
      <c r="T22" s="91"/>
      <c r="U22" s="57"/>
      <c r="V22" s="92"/>
      <c r="W22" s="87"/>
      <c r="X22" s="91"/>
      <c r="Y22" s="57"/>
      <c r="Z22" s="92"/>
      <c r="AA22" s="87"/>
      <c r="AB22" s="91"/>
    </row>
    <row r="23" spans="2:28" ht="18">
      <c r="B23" s="85" t="s">
        <v>24</v>
      </c>
      <c r="C23" s="69">
        <v>25764300</v>
      </c>
      <c r="D23" s="68">
        <f t="shared" si="8"/>
        <v>1.9604563722498365E-2</v>
      </c>
      <c r="E23" s="68">
        <f>D23*(1+'23-24 Point Calculation'!$L$22)</f>
        <v>1.9149174859122334E-2</v>
      </c>
      <c r="F23" s="68">
        <f t="shared" si="9"/>
        <v>1.9004640226257544E-2</v>
      </c>
      <c r="G23" s="69">
        <f t="shared" si="6"/>
        <v>27664500</v>
      </c>
      <c r="H23" s="76">
        <f t="shared" si="11"/>
        <v>1900200</v>
      </c>
      <c r="I23" s="86">
        <f t="shared" si="7"/>
        <v>7.3753216660262452E-2</v>
      </c>
      <c r="J23" s="68"/>
      <c r="K23" s="88"/>
      <c r="M23" s="29"/>
      <c r="N23" s="57"/>
      <c r="O23" s="39"/>
      <c r="P23" s="103"/>
      <c r="Q23" s="29"/>
      <c r="R23" s="92"/>
      <c r="S23" s="87"/>
      <c r="T23" s="91"/>
      <c r="U23" s="57"/>
      <c r="V23" s="92"/>
      <c r="W23" s="87"/>
      <c r="X23" s="91"/>
      <c r="Y23" s="57"/>
      <c r="Z23" s="92"/>
      <c r="AA23" s="87"/>
      <c r="AB23" s="91"/>
    </row>
    <row r="24" spans="2:28" ht="18">
      <c r="B24" s="105" t="s">
        <v>25</v>
      </c>
      <c r="C24" s="76">
        <v>26991000</v>
      </c>
      <c r="D24" s="68">
        <f t="shared" si="8"/>
        <v>2.0537983932571557E-2</v>
      </c>
      <c r="E24" s="68">
        <f>D24*(1+'23-24 Point Calculation'!$L$23)</f>
        <v>2.0452580665834066E-2</v>
      </c>
      <c r="F24" s="68">
        <f t="shared" si="9"/>
        <v>2.0298208153210338E-2</v>
      </c>
      <c r="G24" s="76">
        <f t="shared" si="6"/>
        <v>29547500</v>
      </c>
      <c r="H24" s="76">
        <f t="shared" si="11"/>
        <v>2556500</v>
      </c>
      <c r="I24" s="86">
        <f t="shared" si="7"/>
        <v>9.4716757437664403E-2</v>
      </c>
      <c r="J24" s="68"/>
      <c r="K24" s="88"/>
      <c r="L24" s="104"/>
      <c r="M24" s="29"/>
      <c r="N24" s="57"/>
      <c r="O24" s="39"/>
      <c r="P24" s="103"/>
      <c r="Q24" s="29"/>
      <c r="R24" s="102"/>
      <c r="S24" s="87"/>
      <c r="T24" s="91"/>
      <c r="U24" s="57"/>
      <c r="V24" s="102"/>
      <c r="W24" s="87"/>
      <c r="X24" s="91"/>
      <c r="Y24" s="57"/>
      <c r="Z24" s="102"/>
      <c r="AA24" s="87"/>
      <c r="AB24" s="91"/>
    </row>
    <row r="25" spans="2:28" ht="18">
      <c r="B25" s="105" t="s">
        <v>52</v>
      </c>
      <c r="C25" s="76">
        <v>26952800</v>
      </c>
      <c r="D25" s="68">
        <f t="shared" si="8"/>
        <v>2.0508916799592998E-2</v>
      </c>
      <c r="E25" s="68">
        <f>D25*(1+'23-24 Point Calculation'!$L$24)</f>
        <v>1.9623994216905954E-2</v>
      </c>
      <c r="F25" s="68">
        <f t="shared" si="9"/>
        <v>1.9475875730321134E-2</v>
      </c>
      <c r="G25" s="76">
        <f t="shared" si="6"/>
        <v>28350400</v>
      </c>
      <c r="H25" s="76">
        <f t="shared" si="11"/>
        <v>1397600</v>
      </c>
      <c r="I25" s="86">
        <f t="shared" si="7"/>
        <v>5.1853610756581875E-2</v>
      </c>
      <c r="J25" s="68"/>
      <c r="K25" s="88"/>
      <c r="L25" s="97"/>
      <c r="M25" s="29"/>
      <c r="N25" s="57"/>
      <c r="O25" s="150"/>
      <c r="P25" s="88"/>
      <c r="Q25" s="150"/>
      <c r="R25" s="102"/>
      <c r="S25" s="87"/>
      <c r="T25" s="91"/>
      <c r="U25" s="57"/>
      <c r="V25" s="102"/>
      <c r="W25" s="87"/>
      <c r="X25" s="91"/>
      <c r="Y25" s="57"/>
      <c r="Z25" s="102"/>
      <c r="AA25" s="87"/>
      <c r="AB25" s="91"/>
    </row>
    <row r="26" spans="2:28" ht="18">
      <c r="B26" s="105" t="s">
        <v>27</v>
      </c>
      <c r="C26" s="76">
        <v>43071500</v>
      </c>
      <c r="D26" s="68">
        <f t="shared" si="8"/>
        <v>3.2773953353034561E-2</v>
      </c>
      <c r="E26" s="68">
        <f>D26*(1+'23-24 Point Calculation'!$L$25)</f>
        <v>3.1722604170971461E-2</v>
      </c>
      <c r="F26" s="68">
        <f t="shared" si="9"/>
        <v>3.1483167486043899E-2</v>
      </c>
      <c r="G26" s="76">
        <f t="shared" si="6"/>
        <v>45829100</v>
      </c>
      <c r="H26" s="76">
        <f t="shared" si="10"/>
        <v>2757600</v>
      </c>
      <c r="I26" s="86">
        <f t="shared" si="7"/>
        <v>6.4023774421601287E-2</v>
      </c>
      <c r="J26" s="68"/>
      <c r="K26" s="88"/>
      <c r="M26" s="106"/>
      <c r="N26" s="57"/>
      <c r="O26" s="102"/>
      <c r="P26" s="87"/>
      <c r="Q26" s="57"/>
      <c r="R26" s="102"/>
      <c r="S26" s="87"/>
      <c r="T26" s="91"/>
      <c r="U26" s="57"/>
      <c r="V26" s="102"/>
      <c r="W26" s="87"/>
      <c r="X26" s="91"/>
      <c r="Y26" s="57"/>
      <c r="Z26" s="102"/>
      <c r="AA26" s="87"/>
      <c r="AB26" s="91"/>
    </row>
    <row r="27" spans="2:28" ht="18">
      <c r="B27" s="105" t="s">
        <v>28</v>
      </c>
      <c r="C27" s="76">
        <v>28434700</v>
      </c>
      <c r="D27" s="68">
        <f t="shared" si="8"/>
        <v>2.1636523720036029E-2</v>
      </c>
      <c r="E27" s="68">
        <f>D27*(1+'23-24 Point Calculation'!$L$26)</f>
        <v>2.1019774921889341E-2</v>
      </c>
      <c r="F27" s="68">
        <f t="shared" si="9"/>
        <v>2.0861121325920506E-2</v>
      </c>
      <c r="G27" s="76">
        <f t="shared" ref="G27" si="12">ROUND(F27*$M$16,-2)</f>
        <v>30366900</v>
      </c>
      <c r="H27" s="76">
        <f t="shared" si="10"/>
        <v>1932200</v>
      </c>
      <c r="I27" s="86">
        <f t="shared" si="7"/>
        <v>6.7952185182189373E-2</v>
      </c>
      <c r="J27" s="68"/>
      <c r="K27" s="88"/>
      <c r="L27" s="97"/>
      <c r="M27" s="99"/>
      <c r="N27" s="57"/>
      <c r="O27" s="102"/>
      <c r="P27" s="87"/>
      <c r="Q27" s="108"/>
      <c r="R27" s="102"/>
      <c r="S27" s="87"/>
      <c r="T27" s="91"/>
      <c r="U27" s="57"/>
      <c r="V27" s="102"/>
      <c r="W27" s="87"/>
      <c r="X27" s="91"/>
      <c r="Y27" s="57"/>
      <c r="Z27" s="102"/>
      <c r="AA27" s="87"/>
      <c r="AB27" s="91"/>
    </row>
    <row r="28" spans="2:28" ht="18">
      <c r="B28" s="105" t="s">
        <v>29</v>
      </c>
      <c r="C28" s="76">
        <v>34496100</v>
      </c>
      <c r="D28" s="68">
        <f t="shared" si="8"/>
        <v>2.6248762459204242E-2</v>
      </c>
      <c r="E28" s="68">
        <f>D28*(1+'23-24 Point Calculation'!$L$27)</f>
        <v>2.5878055781746023E-2</v>
      </c>
      <c r="F28" s="68">
        <f t="shared" si="9"/>
        <v>2.5682732728967723E-2</v>
      </c>
      <c r="G28" s="76">
        <f>ROUND(F28*$M$16,-2)</f>
        <v>37385600</v>
      </c>
      <c r="H28" s="76">
        <f t="shared" si="10"/>
        <v>2889500</v>
      </c>
      <c r="I28" s="86">
        <f t="shared" si="7"/>
        <v>8.3763092059682104E-2</v>
      </c>
      <c r="J28" s="68"/>
      <c r="K28" s="88"/>
      <c r="L28" s="97"/>
      <c r="M28" s="107"/>
      <c r="N28" s="57"/>
      <c r="O28" s="102"/>
      <c r="P28" s="87"/>
      <c r="Q28" s="57"/>
      <c r="R28" s="102"/>
      <c r="S28" s="87"/>
      <c r="T28" s="91"/>
      <c r="U28" s="57"/>
      <c r="V28" s="102"/>
      <c r="W28" s="87"/>
      <c r="X28" s="91"/>
      <c r="Y28" s="57"/>
      <c r="Z28" s="102"/>
      <c r="AA28" s="87"/>
      <c r="AB28" s="91"/>
    </row>
    <row r="29" spans="2:28" ht="18">
      <c r="B29" s="105" t="s">
        <v>30</v>
      </c>
      <c r="C29" s="76">
        <v>34821200</v>
      </c>
      <c r="D29" s="68">
        <f t="shared" si="8"/>
        <v>2.6496137457406567E-2</v>
      </c>
      <c r="E29" s="68">
        <f>D29*(1+'23-24 Point Calculation'!$L$28)</f>
        <v>2.6235540466039476E-2</v>
      </c>
      <c r="F29" s="68">
        <f t="shared" si="9"/>
        <v>2.6037519181197434E-2</v>
      </c>
      <c r="G29" s="76">
        <f>ROUND(F29*$M$16,-2)</f>
        <v>37902000</v>
      </c>
      <c r="H29" s="76">
        <f>G29-C29</f>
        <v>3080800</v>
      </c>
      <c r="I29" s="86">
        <f t="shared" si="7"/>
        <v>8.8474837168161929E-2</v>
      </c>
      <c r="J29" s="68"/>
      <c r="K29" s="88"/>
      <c r="L29" s="97"/>
      <c r="M29" s="99"/>
      <c r="O29" s="102"/>
      <c r="P29" s="87"/>
      <c r="Q29" s="57"/>
      <c r="R29" s="102"/>
      <c r="S29" s="87"/>
      <c r="T29" s="91"/>
      <c r="U29" s="57"/>
      <c r="V29" s="102"/>
      <c r="W29" s="87"/>
      <c r="X29" s="91"/>
      <c r="Y29" s="57"/>
      <c r="Z29" s="102"/>
      <c r="AA29" s="87"/>
      <c r="AB29" s="91"/>
    </row>
    <row r="30" spans="2:28" ht="18">
      <c r="B30" s="109" t="s">
        <v>31</v>
      </c>
      <c r="C30" s="76">
        <v>31017600</v>
      </c>
      <c r="D30" s="68">
        <f t="shared" si="8"/>
        <v>2.3601903242819144E-2</v>
      </c>
      <c r="E30" s="68">
        <f>D30*(1+'23-24 Point Calculation'!$L$29)</f>
        <v>2.4337432502016369E-2</v>
      </c>
      <c r="F30" s="68">
        <f t="shared" si="9"/>
        <v>2.41537378051206E-2</v>
      </c>
      <c r="G30" s="76">
        <f>ROUND(F30*$M$16,-2)</f>
        <v>35159800</v>
      </c>
      <c r="H30" s="76">
        <f>G30-C30</f>
        <v>4142200</v>
      </c>
      <c r="I30" s="86">
        <f t="shared" si="7"/>
        <v>0.13354353657278448</v>
      </c>
      <c r="J30" s="68"/>
      <c r="K30" s="88"/>
      <c r="L30" s="97"/>
      <c r="M30" s="99"/>
      <c r="O30" s="102"/>
      <c r="P30" s="87"/>
      <c r="Q30" s="57"/>
      <c r="R30" s="102"/>
      <c r="S30" s="87"/>
      <c r="T30" s="91"/>
      <c r="U30" s="57"/>
      <c r="V30" s="102"/>
      <c r="W30" s="87"/>
      <c r="X30" s="91"/>
      <c r="Y30" s="57"/>
      <c r="Z30" s="102"/>
      <c r="AA30" s="87"/>
      <c r="AB30" s="91"/>
    </row>
    <row r="31" spans="2:28" ht="18">
      <c r="B31" s="94" t="s">
        <v>74</v>
      </c>
      <c r="C31" s="72">
        <f>SUM(C18:C30)</f>
        <v>357415500</v>
      </c>
      <c r="D31" s="73">
        <f>SUM(D18:D30)</f>
        <v>0.27196449913867693</v>
      </c>
      <c r="E31" s="73">
        <f>SUM(E18:E30)</f>
        <v>0.26963253694661882</v>
      </c>
      <c r="F31" s="73">
        <f>SUM(F18:F30)</f>
        <v>0.26759739757258905</v>
      </c>
      <c r="G31" s="72">
        <f>SUM(G18:G30)</f>
        <v>389533200</v>
      </c>
      <c r="H31" s="72">
        <f t="shared" ref="H31" si="13">SUM(H18:H30)</f>
        <v>32117700</v>
      </c>
      <c r="I31" s="73">
        <f t="shared" si="7"/>
        <v>8.9860960143026816E-2</v>
      </c>
      <c r="J31" s="68"/>
      <c r="K31" s="88"/>
      <c r="L31" s="97"/>
      <c r="M31" s="29"/>
      <c r="O31" s="98"/>
      <c r="P31" s="96"/>
      <c r="Q31" s="57"/>
      <c r="R31" s="98"/>
      <c r="S31" s="96"/>
      <c r="T31" s="91"/>
      <c r="U31" s="57"/>
      <c r="V31" s="98"/>
      <c r="W31" s="96"/>
      <c r="X31" s="91"/>
      <c r="Y31" s="57"/>
      <c r="Z31" s="98"/>
      <c r="AA31" s="96"/>
      <c r="AB31" s="91"/>
    </row>
    <row r="32" spans="2:28" ht="18">
      <c r="B32" s="56" t="s">
        <v>13</v>
      </c>
      <c r="C32" s="75"/>
      <c r="D32" s="75"/>
      <c r="E32" s="75"/>
      <c r="F32" s="75"/>
      <c r="G32" s="75"/>
      <c r="H32" s="75"/>
      <c r="I32" s="75"/>
      <c r="J32" s="68"/>
      <c r="K32" s="88"/>
      <c r="L32" s="97"/>
      <c r="M32" s="99"/>
      <c r="O32" s="95"/>
      <c r="P32" s="95"/>
      <c r="Q32" s="57"/>
      <c r="R32" s="95"/>
      <c r="S32" s="95"/>
      <c r="T32" s="91"/>
      <c r="U32" s="57"/>
      <c r="V32" s="95"/>
      <c r="W32" s="95"/>
      <c r="X32" s="91"/>
      <c r="Y32" s="57"/>
      <c r="Z32" s="95"/>
      <c r="AA32" s="95"/>
      <c r="AB32" s="91"/>
    </row>
    <row r="33" spans="2:28" ht="18">
      <c r="B33" s="100" t="s">
        <v>53</v>
      </c>
      <c r="C33" s="66"/>
      <c r="D33" s="67"/>
      <c r="E33" s="67"/>
      <c r="F33" s="67"/>
      <c r="G33" s="66"/>
      <c r="H33" s="66"/>
      <c r="I33" s="67"/>
      <c r="J33" s="68"/>
      <c r="K33" s="88"/>
      <c r="L33" s="97"/>
      <c r="M33" s="29"/>
      <c r="O33" s="110"/>
      <c r="P33" s="90"/>
      <c r="Q33" s="57"/>
      <c r="R33" s="110"/>
      <c r="S33" s="90"/>
      <c r="T33" s="91"/>
      <c r="U33" s="57"/>
      <c r="V33" s="110"/>
      <c r="W33" s="90"/>
      <c r="X33" s="91"/>
      <c r="Y33" s="57"/>
      <c r="Z33" s="110"/>
      <c r="AA33" s="90"/>
      <c r="AB33" s="91"/>
    </row>
    <row r="34" spans="2:28" ht="18">
      <c r="B34" s="85" t="s">
        <v>54</v>
      </c>
      <c r="C34" s="67">
        <v>71977100</v>
      </c>
      <c r="D34" s="68">
        <f>C34/$C$39</f>
        <v>5.4768794165206781E-2</v>
      </c>
      <c r="E34" s="68">
        <f>D34*(1+'23-24 Point Calculation'!$L$33)</f>
        <v>5.4855806249885689E-2</v>
      </c>
      <c r="F34" s="68">
        <f>E34/$E$39</f>
        <v>5.4441764189318662E-2</v>
      </c>
      <c r="G34" s="67">
        <f>ROUND(F34*$M$16,-2)</f>
        <v>79249200</v>
      </c>
      <c r="H34" s="67">
        <f>G34-C34</f>
        <v>7272100</v>
      </c>
      <c r="I34" s="86">
        <f>H34/C34</f>
        <v>0.10103352316222798</v>
      </c>
      <c r="J34" s="68"/>
      <c r="K34" s="88"/>
      <c r="L34" s="97"/>
      <c r="M34" s="29"/>
      <c r="O34" s="90"/>
      <c r="P34" s="87"/>
      <c r="Q34" s="57"/>
      <c r="R34" s="90"/>
      <c r="S34" s="87"/>
      <c r="T34" s="91"/>
      <c r="U34" s="57"/>
      <c r="V34" s="90"/>
      <c r="W34" s="87"/>
      <c r="X34" s="91"/>
      <c r="Y34" s="57"/>
      <c r="Z34" s="90"/>
      <c r="AA34" s="87"/>
      <c r="AB34" s="91"/>
    </row>
    <row r="35" spans="2:28" ht="18">
      <c r="B35" s="85" t="s">
        <v>55</v>
      </c>
      <c r="C35" s="69">
        <v>296407600</v>
      </c>
      <c r="D35" s="68">
        <f t="shared" ref="D35:D36" si="14">C35/$C$39</f>
        <v>0.2255423854726426</v>
      </c>
      <c r="E35" s="68">
        <f>D35*(1+'23-24 Point Calculation'!$L$34)</f>
        <v>0.22961795583953787</v>
      </c>
      <c r="F35" s="68">
        <f t="shared" ref="F35:F36" si="15">E35/$E$39</f>
        <v>0.22788483954650757</v>
      </c>
      <c r="G35" s="69">
        <f>ROUND(F35*$M$16,-2)</f>
        <v>331724900</v>
      </c>
      <c r="H35" s="69">
        <f>G35-C35</f>
        <v>35317300</v>
      </c>
      <c r="I35" s="86">
        <f>H35/C35</f>
        <v>0.11915112837862457</v>
      </c>
      <c r="J35" s="68"/>
      <c r="K35" s="88"/>
      <c r="L35" s="97"/>
      <c r="M35" s="29"/>
      <c r="O35" s="92"/>
      <c r="P35" s="87"/>
      <c r="Q35" s="57"/>
      <c r="R35" s="92"/>
      <c r="S35" s="87"/>
      <c r="T35" s="91"/>
      <c r="U35" s="57"/>
      <c r="V35" s="92"/>
      <c r="W35" s="87"/>
      <c r="X35" s="91"/>
      <c r="Y35" s="57"/>
      <c r="Z35" s="92"/>
      <c r="AA35" s="87"/>
      <c r="AB35" s="91"/>
    </row>
    <row r="36" spans="2:28" ht="18">
      <c r="B36" s="109" t="s">
        <v>59</v>
      </c>
      <c r="C36" s="111">
        <v>40729400</v>
      </c>
      <c r="D36" s="68">
        <f t="shared" si="14"/>
        <v>3.099180329677596E-2</v>
      </c>
      <c r="E36" s="68">
        <f>D36*(1+'23-24 Point Calculation'!$L$35)</f>
        <v>3.1725496203468664E-2</v>
      </c>
      <c r="F36" s="68">
        <f t="shared" si="15"/>
        <v>3.1486037689984092E-2</v>
      </c>
      <c r="G36" s="69">
        <f>ROUND(F36*$M$16,-2)</f>
        <v>45833200</v>
      </c>
      <c r="H36" s="111">
        <f>G36-C36</f>
        <v>5103800</v>
      </c>
      <c r="I36" s="86">
        <f>H36/C36</f>
        <v>0.12530997264875005</v>
      </c>
      <c r="J36" s="68"/>
      <c r="K36" s="88"/>
      <c r="L36" s="97"/>
      <c r="M36" s="29"/>
      <c r="O36" s="102"/>
      <c r="P36" s="87"/>
      <c r="Q36" s="57"/>
      <c r="R36" s="102"/>
      <c r="S36" s="87"/>
      <c r="T36" s="91"/>
      <c r="U36" s="57"/>
      <c r="V36" s="102"/>
      <c r="W36" s="87"/>
      <c r="X36" s="91"/>
      <c r="Y36" s="57"/>
      <c r="Z36" s="102"/>
      <c r="AA36" s="87"/>
      <c r="AB36" s="91"/>
    </row>
    <row r="37" spans="2:28" ht="18">
      <c r="B37" s="94" t="s">
        <v>74</v>
      </c>
      <c r="C37" s="72">
        <f>SUM(C34:C36)</f>
        <v>409114100</v>
      </c>
      <c r="D37" s="73">
        <f>SUM(D34:D36)</f>
        <v>0.31130298293462538</v>
      </c>
      <c r="E37" s="73">
        <f>SUM(E34:E36)</f>
        <v>0.31619925829289219</v>
      </c>
      <c r="F37" s="73">
        <f>SUM(F34:F36)</f>
        <v>0.31381264142581033</v>
      </c>
      <c r="G37" s="72">
        <f>SUM(G34:G36)</f>
        <v>456807300</v>
      </c>
      <c r="H37" s="72">
        <f t="shared" ref="H37" si="16">SUM(H34:H36)</f>
        <v>47693200</v>
      </c>
      <c r="I37" s="73">
        <f>H37/C37</f>
        <v>0.11657676917026326</v>
      </c>
      <c r="J37" s="68"/>
      <c r="K37" s="88"/>
      <c r="L37" s="97"/>
      <c r="M37" s="29"/>
      <c r="O37" s="98"/>
      <c r="P37" s="96"/>
      <c r="Q37" s="57"/>
      <c r="R37" s="98"/>
      <c r="S37" s="96"/>
      <c r="T37" s="91"/>
      <c r="U37" s="57"/>
      <c r="V37" s="98"/>
      <c r="W37" s="96"/>
      <c r="X37" s="91"/>
      <c r="Y37" s="57"/>
      <c r="Z37" s="98"/>
      <c r="AA37" s="96"/>
      <c r="AB37" s="91"/>
    </row>
    <row r="38" spans="2:28" ht="18">
      <c r="B38" s="56"/>
      <c r="C38" s="74"/>
      <c r="D38" s="366"/>
      <c r="E38" s="366"/>
      <c r="F38" s="366"/>
      <c r="G38" s="74"/>
      <c r="H38" s="74"/>
      <c r="I38" s="366"/>
      <c r="J38" s="95"/>
      <c r="K38" s="88"/>
      <c r="L38" s="57"/>
      <c r="M38" s="57"/>
      <c r="O38" s="99"/>
      <c r="P38" s="91"/>
      <c r="Q38" s="57"/>
      <c r="R38" s="57"/>
      <c r="S38" s="57"/>
      <c r="T38" s="91"/>
      <c r="U38" s="57"/>
      <c r="V38" s="99"/>
      <c r="W38" s="91"/>
      <c r="X38" s="91"/>
      <c r="Y38" s="57"/>
      <c r="Z38" s="99"/>
      <c r="AA38" s="91"/>
      <c r="AB38" s="91"/>
    </row>
    <row r="39" spans="2:28" ht="18">
      <c r="B39" s="94" t="s">
        <v>56</v>
      </c>
      <c r="C39" s="72">
        <f>C15+C31+C37</f>
        <v>1314199100</v>
      </c>
      <c r="D39" s="73">
        <f>D15+D31+D37</f>
        <v>1</v>
      </c>
      <c r="E39" s="73">
        <f>SUM(E15,E31,E37)</f>
        <v>1.0076052285728143</v>
      </c>
      <c r="F39" s="73">
        <f>SUM(F15,F31,F37)</f>
        <v>1.0000000000000002</v>
      </c>
      <c r="G39" s="72">
        <f>SUM(G15,G31,G37)</f>
        <v>1455669000</v>
      </c>
      <c r="H39" s="72">
        <f t="shared" ref="H39" si="17">H15+H31+H37</f>
        <v>141469900</v>
      </c>
      <c r="I39" s="73">
        <f>H39/C39</f>
        <v>0.10764723549118242</v>
      </c>
      <c r="J39" s="95"/>
      <c r="K39" s="88"/>
      <c r="L39" s="112"/>
      <c r="M39" s="113"/>
      <c r="O39" s="98"/>
      <c r="P39" s="96"/>
      <c r="Q39" s="57"/>
      <c r="R39" s="98"/>
      <c r="S39" s="96"/>
      <c r="T39" s="91"/>
      <c r="U39" s="57"/>
      <c r="V39" s="98"/>
      <c r="W39" s="96"/>
      <c r="X39" s="91"/>
      <c r="Y39" s="57"/>
      <c r="Z39" s="98"/>
      <c r="AA39" s="96"/>
      <c r="AB39" s="91"/>
    </row>
    <row r="40" spans="2:28" ht="15.75" customHeight="1">
      <c r="B40" s="194"/>
      <c r="C40" s="194"/>
      <c r="D40" s="194"/>
      <c r="E40" s="194"/>
      <c r="F40" s="194"/>
      <c r="G40" s="194"/>
      <c r="H40" s="194"/>
      <c r="I40" s="194"/>
      <c r="J40" s="112"/>
      <c r="K40" s="112"/>
      <c r="L40" s="112"/>
      <c r="M40" s="113"/>
      <c r="N40" s="41"/>
      <c r="O40" s="57"/>
      <c r="P40" s="57"/>
      <c r="Q40" s="57"/>
      <c r="R40" s="57"/>
      <c r="S40" s="57"/>
      <c r="T40" s="57"/>
      <c r="U40" s="57"/>
      <c r="V40" s="57"/>
      <c r="W40" s="57"/>
      <c r="X40" s="57"/>
      <c r="Y40" s="57"/>
      <c r="Z40" s="57"/>
      <c r="AA40" s="57"/>
      <c r="AB40" s="57"/>
    </row>
    <row r="41" spans="2:28" ht="15.75" customHeight="1">
      <c r="B41" s="195"/>
      <c r="C41" s="195"/>
      <c r="D41" s="195"/>
      <c r="E41" s="195"/>
      <c r="F41" s="195"/>
      <c r="G41" s="195"/>
      <c r="H41" s="195"/>
      <c r="I41" s="195"/>
      <c r="J41" s="113"/>
      <c r="K41" s="113"/>
      <c r="L41" s="114"/>
      <c r="M41" s="114"/>
      <c r="O41" s="57"/>
      <c r="P41" s="57"/>
      <c r="Q41" s="57"/>
      <c r="R41" s="57"/>
      <c r="S41" s="57"/>
      <c r="T41" s="57"/>
      <c r="U41" s="57"/>
      <c r="V41" s="57"/>
      <c r="W41" s="57"/>
      <c r="X41" s="57"/>
      <c r="Y41" s="57"/>
      <c r="Z41" s="57"/>
      <c r="AA41" s="57"/>
      <c r="AB41" s="57"/>
    </row>
    <row r="42" spans="2:28" ht="15.75" customHeight="1">
      <c r="B42" s="195"/>
      <c r="C42" s="195"/>
      <c r="D42" s="195"/>
      <c r="E42" s="195"/>
      <c r="F42" s="195"/>
      <c r="G42" s="195"/>
      <c r="H42" s="195"/>
      <c r="I42" s="195"/>
      <c r="J42" s="113"/>
      <c r="K42" s="116"/>
      <c r="L42" s="115"/>
      <c r="M42" s="115"/>
    </row>
    <row r="43" spans="2:28" ht="15.75" customHeight="1">
      <c r="B43" s="196"/>
      <c r="C43" s="196"/>
      <c r="D43" s="196"/>
      <c r="E43" s="196"/>
      <c r="F43" s="367"/>
      <c r="G43" s="196"/>
      <c r="H43" s="196"/>
      <c r="I43" s="196"/>
      <c r="J43" s="117"/>
      <c r="K43" s="115"/>
      <c r="L43" s="114"/>
      <c r="M43" s="114"/>
    </row>
    <row r="44" spans="2:28" ht="15.75" customHeight="1">
      <c r="B44" s="196"/>
      <c r="C44" s="196"/>
      <c r="D44" s="196"/>
      <c r="E44" s="196"/>
      <c r="F44" s="367"/>
      <c r="G44" s="196"/>
      <c r="H44" s="196"/>
      <c r="I44" s="196"/>
      <c r="J44" s="117"/>
      <c r="K44" s="114"/>
      <c r="L44" s="115"/>
      <c r="M44" s="115"/>
    </row>
    <row r="45" spans="2:28" ht="15.75" customHeight="1">
      <c r="B45" s="196"/>
      <c r="C45" s="196"/>
      <c r="D45" s="196"/>
      <c r="E45" s="196"/>
      <c r="F45" s="367"/>
      <c r="G45" s="196"/>
      <c r="H45" s="196"/>
      <c r="I45" s="196"/>
      <c r="J45" s="117"/>
      <c r="K45" s="115"/>
      <c r="L45" s="115"/>
      <c r="M45" s="115"/>
    </row>
    <row r="46" spans="2:28" ht="15.75" customHeight="1">
      <c r="B46" s="196"/>
      <c r="C46" s="196"/>
      <c r="D46" s="196"/>
      <c r="E46" s="196"/>
      <c r="F46" s="196"/>
      <c r="G46" s="196"/>
      <c r="H46" s="196"/>
      <c r="I46" s="196"/>
      <c r="J46" s="117"/>
      <c r="K46" s="115"/>
      <c r="L46" s="114"/>
      <c r="M46" s="114"/>
    </row>
    <row r="47" spans="2:28" ht="15.75" customHeight="1">
      <c r="B47" s="196"/>
      <c r="C47" s="196"/>
      <c r="D47" s="196"/>
      <c r="E47" s="196"/>
      <c r="F47" s="196"/>
      <c r="G47" s="196"/>
      <c r="H47" s="196"/>
      <c r="I47" s="196"/>
      <c r="J47" s="117"/>
      <c r="K47" s="114"/>
      <c r="L47" s="57"/>
      <c r="M47" s="57"/>
    </row>
    <row r="48" spans="2:28" ht="15.75" customHeight="1">
      <c r="B48" s="196"/>
      <c r="C48" s="196"/>
      <c r="D48" s="196"/>
      <c r="E48" s="196"/>
      <c r="F48" s="196"/>
      <c r="G48" s="196"/>
      <c r="H48" s="196"/>
      <c r="I48" s="196"/>
      <c r="J48" s="117"/>
      <c r="K48" s="57"/>
      <c r="L48" s="114"/>
      <c r="M48" s="114"/>
    </row>
    <row r="49" spans="2:13" ht="15.75" customHeight="1">
      <c r="B49" s="196"/>
      <c r="C49" s="196"/>
      <c r="D49" s="196"/>
      <c r="E49" s="196"/>
      <c r="F49" s="196"/>
      <c r="G49" s="196"/>
      <c r="H49" s="196"/>
      <c r="I49" s="196"/>
      <c r="J49" s="117"/>
      <c r="K49" s="114"/>
      <c r="L49" s="115"/>
      <c r="M49" s="115"/>
    </row>
    <row r="50" spans="2:13" ht="15.75" customHeight="1">
      <c r="B50" s="196"/>
      <c r="C50" s="196"/>
      <c r="D50" s="196"/>
      <c r="E50" s="196"/>
      <c r="F50" s="196"/>
      <c r="G50" s="196"/>
      <c r="H50" s="196"/>
      <c r="I50" s="196"/>
      <c r="J50" s="117"/>
      <c r="K50" s="115"/>
      <c r="L50" s="115"/>
      <c r="M50" s="115"/>
    </row>
    <row r="51" spans="2:13" ht="15.75" customHeight="1">
      <c r="B51" s="196"/>
      <c r="C51" s="196"/>
      <c r="D51" s="196"/>
      <c r="E51" s="196"/>
      <c r="F51" s="196"/>
      <c r="G51" s="196"/>
      <c r="H51" s="196"/>
      <c r="I51" s="196"/>
      <c r="J51" s="117"/>
      <c r="K51" s="115"/>
      <c r="L51" s="114"/>
      <c r="M51" s="114"/>
    </row>
    <row r="52" spans="2:13" ht="15.75" customHeight="1">
      <c r="B52" s="196"/>
      <c r="C52" s="196"/>
      <c r="D52" s="196"/>
      <c r="E52" s="196"/>
      <c r="F52" s="196"/>
      <c r="G52" s="196"/>
      <c r="H52" s="196"/>
      <c r="I52" s="196"/>
      <c r="J52" s="117"/>
      <c r="K52" s="114"/>
      <c r="L52" s="57"/>
      <c r="M52" s="57"/>
    </row>
    <row r="53" spans="2:13" ht="15.75" customHeight="1">
      <c r="B53" s="196"/>
      <c r="C53" s="196"/>
      <c r="D53" s="196"/>
      <c r="E53" s="196"/>
      <c r="F53" s="196"/>
      <c r="G53" s="196"/>
      <c r="H53" s="196"/>
      <c r="I53" s="196"/>
      <c r="J53" s="117"/>
      <c r="K53" s="57"/>
      <c r="L53" s="114"/>
      <c r="M53" s="114"/>
    </row>
    <row r="54" spans="2:13" ht="15.75" customHeight="1">
      <c r="B54" s="196"/>
      <c r="C54" s="196"/>
      <c r="D54" s="196"/>
      <c r="E54" s="196"/>
      <c r="F54" s="196"/>
      <c r="G54" s="196"/>
      <c r="H54" s="196"/>
      <c r="I54" s="196"/>
      <c r="J54" s="117"/>
      <c r="K54" s="114"/>
      <c r="L54" s="57"/>
      <c r="M54" s="57"/>
    </row>
    <row r="55" spans="2:13" ht="15.75" customHeight="1">
      <c r="B55" s="196"/>
      <c r="C55" s="196"/>
      <c r="D55" s="196"/>
      <c r="E55" s="196"/>
      <c r="F55" s="196"/>
      <c r="G55" s="196"/>
      <c r="H55" s="196"/>
      <c r="I55" s="196"/>
      <c r="J55" s="117"/>
      <c r="K55" s="57"/>
      <c r="L55" s="57"/>
      <c r="M55" s="57"/>
    </row>
    <row r="56" spans="2:13" ht="15.75" customHeight="1">
      <c r="B56" s="196"/>
      <c r="C56" s="196"/>
      <c r="D56" s="196"/>
      <c r="E56" s="196"/>
      <c r="F56" s="196"/>
      <c r="G56" s="196"/>
      <c r="H56" s="196"/>
      <c r="I56" s="196"/>
      <c r="J56" s="117"/>
      <c r="K56" s="57"/>
      <c r="L56" s="57"/>
      <c r="M56" s="57"/>
    </row>
    <row r="57" spans="2:13" ht="15.75" customHeight="1">
      <c r="B57" s="196"/>
      <c r="C57" s="196"/>
      <c r="D57" s="196"/>
      <c r="E57" s="196"/>
      <c r="F57" s="196"/>
      <c r="G57" s="196"/>
      <c r="H57" s="196"/>
      <c r="I57" s="196"/>
      <c r="J57" s="117"/>
      <c r="K57" s="57"/>
      <c r="L57" s="57"/>
      <c r="M57" s="57"/>
    </row>
    <row r="58" spans="2:13" ht="15.75" customHeight="1">
      <c r="B58" s="196"/>
      <c r="C58" s="196"/>
      <c r="D58" s="196"/>
      <c r="E58" s="196"/>
      <c r="F58" s="196"/>
      <c r="G58" s="196"/>
      <c r="H58" s="196"/>
      <c r="I58" s="196"/>
      <c r="J58" s="117"/>
      <c r="K58" s="57"/>
    </row>
    <row r="59" spans="2:13" ht="15.75" customHeight="1">
      <c r="B59" s="196"/>
      <c r="C59" s="196"/>
      <c r="D59" s="196"/>
      <c r="E59" s="196"/>
      <c r="F59" s="196"/>
      <c r="G59" s="196"/>
      <c r="H59" s="196"/>
      <c r="I59" s="196"/>
      <c r="J59" s="117"/>
    </row>
    <row r="60" spans="2:13" ht="15.75" customHeight="1">
      <c r="B60" s="196"/>
      <c r="C60" s="196"/>
      <c r="D60" s="196"/>
      <c r="E60" s="196"/>
      <c r="F60" s="196"/>
      <c r="G60" s="196"/>
      <c r="H60" s="196"/>
      <c r="I60" s="196"/>
      <c r="J60" s="117"/>
    </row>
    <row r="61" spans="2:13" ht="15.75" customHeight="1">
      <c r="B61" s="196"/>
      <c r="C61" s="196"/>
      <c r="D61" s="196"/>
      <c r="E61" s="196"/>
      <c r="F61" s="196"/>
      <c r="G61" s="196"/>
      <c r="H61" s="196"/>
      <c r="I61" s="196"/>
      <c r="J61" s="117"/>
    </row>
    <row r="62" spans="2:13" ht="15.75" customHeight="1">
      <c r="B62" s="196"/>
      <c r="C62" s="196"/>
      <c r="D62" s="196"/>
      <c r="E62" s="196"/>
      <c r="F62" s="196"/>
      <c r="G62" s="196"/>
      <c r="H62" s="196"/>
      <c r="I62" s="196"/>
      <c r="J62" s="117"/>
    </row>
    <row r="63" spans="2:13" ht="15.75" customHeight="1">
      <c r="B63" s="196"/>
      <c r="C63" s="196"/>
      <c r="D63" s="196"/>
      <c r="E63" s="196"/>
      <c r="F63" s="196"/>
      <c r="G63" s="196"/>
      <c r="H63" s="196"/>
      <c r="I63" s="196"/>
      <c r="J63" s="117"/>
    </row>
    <row r="64" spans="2:13" ht="15.75" customHeight="1">
      <c r="B64" s="196"/>
      <c r="C64" s="196"/>
      <c r="D64" s="196"/>
      <c r="E64" s="196"/>
      <c r="F64" s="196"/>
      <c r="G64" s="196"/>
      <c r="H64" s="196"/>
      <c r="I64" s="196"/>
      <c r="J64" s="117"/>
    </row>
    <row r="65" spans="2:10" ht="15.75" customHeight="1">
      <c r="B65" s="196"/>
      <c r="C65" s="196"/>
      <c r="D65" s="196"/>
      <c r="E65" s="196"/>
      <c r="F65" s="196"/>
      <c r="G65" s="196"/>
      <c r="H65" s="196"/>
      <c r="I65" s="196"/>
      <c r="J65" s="117"/>
    </row>
    <row r="66" spans="2:10" ht="15.75" customHeight="1">
      <c r="B66" s="196"/>
      <c r="C66" s="196"/>
      <c r="D66" s="196"/>
      <c r="E66" s="196"/>
      <c r="F66" s="196"/>
      <c r="G66" s="196"/>
      <c r="H66" s="196"/>
      <c r="I66" s="196"/>
      <c r="J66" s="117"/>
    </row>
    <row r="67" spans="2:10" ht="15.75" customHeight="1">
      <c r="B67" s="196"/>
      <c r="C67" s="196"/>
      <c r="D67" s="196"/>
      <c r="E67" s="196"/>
      <c r="F67" s="196"/>
      <c r="G67" s="196"/>
      <c r="H67" s="196"/>
      <c r="I67" s="196"/>
      <c r="J67" s="117"/>
    </row>
    <row r="68" spans="2:10" ht="15.75" customHeight="1">
      <c r="B68" s="196"/>
      <c r="C68" s="196"/>
      <c r="D68" s="196"/>
      <c r="E68" s="196"/>
      <c r="F68" s="196"/>
      <c r="G68" s="196"/>
      <c r="H68" s="196"/>
      <c r="I68" s="196"/>
      <c r="J68" s="117"/>
    </row>
    <row r="69" spans="2:10" ht="15.75" customHeight="1">
      <c r="B69" s="196"/>
      <c r="C69" s="196"/>
      <c r="D69" s="196"/>
      <c r="E69" s="196"/>
      <c r="F69" s="196"/>
      <c r="G69" s="196"/>
      <c r="H69" s="196"/>
      <c r="I69" s="196"/>
      <c r="J69" s="117"/>
    </row>
    <row r="70" spans="2:10" ht="15.75" customHeight="1">
      <c r="B70" s="196"/>
      <c r="C70" s="196"/>
      <c r="D70" s="196"/>
      <c r="E70" s="196"/>
      <c r="F70" s="196"/>
      <c r="G70" s="196"/>
      <c r="H70" s="196"/>
      <c r="I70" s="196"/>
      <c r="J70" s="117"/>
    </row>
    <row r="71" spans="2:10" ht="15" customHeight="1">
      <c r="B71" s="196"/>
      <c r="C71" s="196"/>
      <c r="D71" s="196"/>
      <c r="E71" s="196"/>
      <c r="F71" s="196"/>
      <c r="G71" s="196"/>
      <c r="H71" s="196"/>
      <c r="I71" s="196"/>
      <c r="J71" s="117"/>
    </row>
    <row r="72" spans="2:10" ht="15.75" customHeight="1">
      <c r="B72" s="196"/>
      <c r="C72" s="196"/>
      <c r="D72" s="196"/>
      <c r="E72" s="196"/>
      <c r="F72" s="196"/>
      <c r="G72" s="196"/>
      <c r="H72" s="196"/>
      <c r="I72" s="196"/>
      <c r="J72" s="117"/>
    </row>
    <row r="78" spans="2:10" ht="18">
      <c r="B78" s="118"/>
      <c r="C78" s="118"/>
    </row>
  </sheetData>
  <mergeCells count="13">
    <mergeCell ref="B2:I2"/>
    <mergeCell ref="C3:C5"/>
    <mergeCell ref="D3:D5"/>
    <mergeCell ref="E3:E5"/>
    <mergeCell ref="F3:F5"/>
    <mergeCell ref="G3:G5"/>
    <mergeCell ref="H3:H5"/>
    <mergeCell ref="I3:I5"/>
    <mergeCell ref="R8:S8"/>
    <mergeCell ref="V8:W8"/>
    <mergeCell ref="Z8:AB8"/>
    <mergeCell ref="B6:B7"/>
    <mergeCell ref="L7:M7"/>
  </mergeCells>
  <conditionalFormatting sqref="L36">
    <cfRule type="cellIs" dxfId="7" priority="1" stopIfTrue="1" operator="equal">
      <formula>"NA"</formula>
    </cfRule>
  </conditionalFormatting>
  <conditionalFormatting sqref="L20">
    <cfRule type="cellIs" dxfId="6" priority="9" stopIfTrue="1" operator="equal">
      <formula>"NA"</formula>
    </cfRule>
  </conditionalFormatting>
  <conditionalFormatting sqref="L18">
    <cfRule type="cellIs" dxfId="5" priority="8" stopIfTrue="1" operator="equal">
      <formula>"NA"</formula>
    </cfRule>
  </conditionalFormatting>
  <conditionalFormatting sqref="L17">
    <cfRule type="cellIs" dxfId="4" priority="7" stopIfTrue="1" operator="equal">
      <formula>"NA"</formula>
    </cfRule>
  </conditionalFormatting>
  <conditionalFormatting sqref="L19">
    <cfRule type="cellIs" dxfId="3" priority="6" stopIfTrue="1" operator="equal">
      <formula>"NA"</formula>
    </cfRule>
  </conditionalFormatting>
  <conditionalFormatting sqref="L21">
    <cfRule type="cellIs" dxfId="2" priority="5" stopIfTrue="1" operator="equal">
      <formula>"NA"</formula>
    </cfRule>
  </conditionalFormatting>
  <conditionalFormatting sqref="L37">
    <cfRule type="cellIs" dxfId="1" priority="3" stopIfTrue="1" operator="equal">
      <formula>"NA"</formula>
    </cfRule>
  </conditionalFormatting>
  <conditionalFormatting sqref="L35">
    <cfRule type="cellIs" dxfId="0" priority="2" stopIfTrue="1" operator="equal">
      <formula>"NA"</formula>
    </cfRule>
  </conditionalFormatting>
  <pageMargins left="0.7" right="0.7" top="0.75" bottom="0.75" header="0.3" footer="0.3"/>
  <pageSetup scale="68"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79998168889431442"/>
    <pageSetUpPr autoPageBreaks="0"/>
  </sheetPr>
  <dimension ref="A2:O47"/>
  <sheetViews>
    <sheetView view="pageBreakPreview" zoomScale="70" zoomScaleNormal="100" zoomScaleSheetLayoutView="70" workbookViewId="0">
      <selection activeCell="G24" sqref="G24"/>
    </sheetView>
  </sheetViews>
  <sheetFormatPr defaultRowHeight="15"/>
  <cols>
    <col min="2" max="2" width="45.28515625" bestFit="1" customWidth="1"/>
    <col min="3" max="3" width="16.42578125" customWidth="1"/>
    <col min="4" max="4" width="20.140625" bestFit="1" customWidth="1"/>
    <col min="5" max="5" width="19.85546875" bestFit="1" customWidth="1"/>
    <col min="6" max="6" width="19.85546875" customWidth="1"/>
    <col min="7" max="7" width="19.85546875" bestFit="1" customWidth="1"/>
    <col min="8" max="14" width="9.28515625" customWidth="1"/>
  </cols>
  <sheetData>
    <row r="2" spans="2:15" ht="31.5">
      <c r="B2" s="497" t="s">
        <v>101</v>
      </c>
      <c r="C2" s="498"/>
      <c r="D2" s="498"/>
      <c r="E2" s="498"/>
      <c r="F2" s="499"/>
      <c r="G2" s="380"/>
    </row>
    <row r="3" spans="2:15" ht="18">
      <c r="B3" s="51"/>
      <c r="C3" s="51"/>
      <c r="D3" s="119"/>
      <c r="E3" s="119" t="s">
        <v>13</v>
      </c>
      <c r="F3" s="119"/>
      <c r="G3" s="119" t="s">
        <v>13</v>
      </c>
    </row>
    <row r="4" spans="2:15" ht="18">
      <c r="B4" s="51"/>
      <c r="C4" s="120" t="s">
        <v>98</v>
      </c>
      <c r="D4" s="122" t="s">
        <v>99</v>
      </c>
      <c r="E4" s="121" t="s">
        <v>95</v>
      </c>
      <c r="F4" s="122" t="s">
        <v>149</v>
      </c>
      <c r="G4" s="53"/>
    </row>
    <row r="5" spans="2:15" ht="18">
      <c r="B5" s="376" t="s">
        <v>41</v>
      </c>
      <c r="C5" s="124" t="s">
        <v>97</v>
      </c>
      <c r="D5" s="126" t="s">
        <v>97</v>
      </c>
      <c r="E5" s="125" t="s">
        <v>96</v>
      </c>
      <c r="F5" s="126" t="s">
        <v>97</v>
      </c>
      <c r="G5" s="127"/>
    </row>
    <row r="6" spans="2:15" ht="18">
      <c r="B6" s="199" t="s">
        <v>32</v>
      </c>
      <c r="C6" s="131">
        <v>2</v>
      </c>
      <c r="D6" s="129">
        <v>6.1</v>
      </c>
      <c r="E6" s="131">
        <v>4.2119023957836195</v>
      </c>
      <c r="F6" s="143">
        <v>5</v>
      </c>
      <c r="G6" s="47"/>
    </row>
    <row r="7" spans="2:15" ht="18">
      <c r="B7" s="199" t="s">
        <v>8</v>
      </c>
      <c r="C7" s="131">
        <v>2</v>
      </c>
      <c r="D7" s="132">
        <v>3.3</v>
      </c>
      <c r="E7" s="131">
        <v>2.8936450224850234</v>
      </c>
      <c r="F7" s="143">
        <v>4</v>
      </c>
      <c r="G7" s="47"/>
    </row>
    <row r="8" spans="2:15" ht="18">
      <c r="B8" s="199" t="s">
        <v>33</v>
      </c>
      <c r="C8" s="131">
        <v>2</v>
      </c>
      <c r="D8" s="132">
        <v>2.2999999999999998</v>
      </c>
      <c r="E8" s="131">
        <v>2.1711978086786665</v>
      </c>
      <c r="F8" s="143">
        <v>3</v>
      </c>
      <c r="G8" s="47"/>
    </row>
    <row r="9" spans="2:15" ht="18">
      <c r="B9" s="199" t="s">
        <v>35</v>
      </c>
      <c r="C9" s="133">
        <v>1.5</v>
      </c>
      <c r="D9" s="133">
        <v>1.5</v>
      </c>
      <c r="E9" s="133">
        <v>1.5</v>
      </c>
      <c r="F9" s="146">
        <v>1.5</v>
      </c>
      <c r="G9" s="47"/>
    </row>
    <row r="10" spans="2:15" ht="18">
      <c r="B10" s="199" t="s">
        <v>36</v>
      </c>
      <c r="C10" s="131">
        <v>1.5</v>
      </c>
      <c r="D10" s="135">
        <v>2.5</v>
      </c>
      <c r="E10" s="131">
        <v>1.0775493857066047</v>
      </c>
      <c r="F10" s="172">
        <v>2</v>
      </c>
      <c r="G10" s="134"/>
    </row>
    <row r="11" spans="2:15" ht="18">
      <c r="B11" s="199" t="s">
        <v>37</v>
      </c>
      <c r="C11" s="131">
        <v>1.5</v>
      </c>
      <c r="D11" s="135">
        <v>3</v>
      </c>
      <c r="E11" s="131">
        <v>2.1511216723647961</v>
      </c>
      <c r="F11" s="172">
        <v>2.5</v>
      </c>
      <c r="G11" s="136"/>
    </row>
    <row r="12" spans="2:15" ht="18">
      <c r="B12" s="199" t="s">
        <v>34</v>
      </c>
      <c r="C12" s="131">
        <v>2</v>
      </c>
      <c r="D12" s="132">
        <v>2.5</v>
      </c>
      <c r="E12" s="131">
        <v>0.49212680211606841</v>
      </c>
      <c r="F12" s="172">
        <v>2.25</v>
      </c>
      <c r="G12" s="47"/>
    </row>
    <row r="13" spans="2:15" ht="18">
      <c r="B13" s="199" t="s">
        <v>14</v>
      </c>
      <c r="C13" s="131">
        <v>2</v>
      </c>
      <c r="D13" s="135">
        <v>1.5</v>
      </c>
      <c r="E13" s="131">
        <v>3.2935933990099801E-2</v>
      </c>
      <c r="F13" s="172">
        <v>1.5</v>
      </c>
      <c r="G13" s="136"/>
      <c r="O13" t="s">
        <v>13</v>
      </c>
    </row>
    <row r="14" spans="2:15" ht="18">
      <c r="B14" s="199" t="s">
        <v>40</v>
      </c>
      <c r="C14" s="131">
        <v>0.05</v>
      </c>
      <c r="D14" s="135">
        <v>0.05</v>
      </c>
      <c r="E14" s="131">
        <v>0.39023469205851091</v>
      </c>
      <c r="F14" s="172">
        <v>0.05</v>
      </c>
      <c r="G14" s="136"/>
    </row>
    <row r="15" spans="2:15" ht="18">
      <c r="B15" s="199" t="s">
        <v>38</v>
      </c>
      <c r="C15" s="131">
        <v>0.5</v>
      </c>
      <c r="D15" s="132">
        <v>0.4</v>
      </c>
      <c r="E15" s="131">
        <v>221.95348757271654</v>
      </c>
      <c r="F15" s="143">
        <v>0.5</v>
      </c>
      <c r="G15" s="136"/>
      <c r="H15" t="s">
        <v>13</v>
      </c>
    </row>
    <row r="16" spans="2:15" ht="18">
      <c r="B16" s="377" t="s">
        <v>39</v>
      </c>
      <c r="C16" s="138">
        <v>50</v>
      </c>
      <c r="D16" s="330">
        <v>157</v>
      </c>
      <c r="E16" s="138">
        <v>0</v>
      </c>
      <c r="F16" s="378">
        <v>150</v>
      </c>
      <c r="G16" s="136"/>
    </row>
    <row r="17" spans="2:14" ht="18">
      <c r="G17" s="55"/>
    </row>
    <row r="18" spans="2:14" ht="18">
      <c r="G18" s="55" t="s">
        <v>13</v>
      </c>
      <c r="N18" t="s">
        <v>13</v>
      </c>
    </row>
    <row r="19" spans="2:14" ht="15.75" customHeight="1">
      <c r="G19" s="53"/>
    </row>
    <row r="20" spans="2:14" ht="16.5" customHeight="1">
      <c r="B20" s="51"/>
      <c r="C20" s="120" t="s">
        <v>98</v>
      </c>
      <c r="D20" s="122" t="s">
        <v>99</v>
      </c>
      <c r="E20" s="121" t="s">
        <v>95</v>
      </c>
      <c r="F20" s="122" t="s">
        <v>149</v>
      </c>
      <c r="G20" s="49"/>
    </row>
    <row r="21" spans="2:14" ht="18">
      <c r="B21" s="16" t="s">
        <v>91</v>
      </c>
      <c r="C21" s="124" t="s">
        <v>97</v>
      </c>
      <c r="D21" s="126" t="s">
        <v>97</v>
      </c>
      <c r="E21" s="125" t="s">
        <v>96</v>
      </c>
      <c r="F21" s="126" t="s">
        <v>97</v>
      </c>
      <c r="G21" s="136"/>
      <c r="K21" t="s">
        <v>13</v>
      </c>
    </row>
    <row r="22" spans="2:14" ht="18">
      <c r="B22" s="128" t="s">
        <v>62</v>
      </c>
      <c r="C22" s="139">
        <v>1</v>
      </c>
      <c r="D22" s="141">
        <v>2.5</v>
      </c>
      <c r="E22" s="140">
        <v>1.0754401297244518</v>
      </c>
      <c r="F22" s="379">
        <v>2</v>
      </c>
      <c r="G22" s="136"/>
    </row>
    <row r="23" spans="2:14" ht="18">
      <c r="B23" s="130" t="s">
        <v>63</v>
      </c>
      <c r="C23" s="142">
        <v>1</v>
      </c>
      <c r="D23" s="144">
        <v>2</v>
      </c>
      <c r="E23" s="143">
        <v>0.80484215576408513</v>
      </c>
      <c r="F23" s="172">
        <v>1.5</v>
      </c>
      <c r="G23" s="136"/>
    </row>
    <row r="24" spans="2:14" ht="18">
      <c r="B24" s="130" t="s">
        <v>64</v>
      </c>
      <c r="C24" s="142">
        <v>1</v>
      </c>
      <c r="D24" s="144">
        <v>1.5</v>
      </c>
      <c r="E24" s="143">
        <v>0.77568205860397932</v>
      </c>
      <c r="F24" s="172">
        <v>1.25</v>
      </c>
      <c r="G24" s="136"/>
    </row>
    <row r="25" spans="2:14" ht="18">
      <c r="B25" s="130" t="s">
        <v>35</v>
      </c>
      <c r="C25" s="145">
        <v>1</v>
      </c>
      <c r="D25" s="147">
        <v>1</v>
      </c>
      <c r="E25" s="146">
        <v>1.5</v>
      </c>
      <c r="F25" s="146">
        <v>1.5</v>
      </c>
      <c r="G25" s="134" t="s">
        <v>13</v>
      </c>
    </row>
    <row r="26" spans="2:14" ht="18">
      <c r="B26" s="130" t="s">
        <v>61</v>
      </c>
      <c r="C26" s="145">
        <v>1</v>
      </c>
      <c r="D26" s="147">
        <v>1</v>
      </c>
      <c r="E26" s="146">
        <v>1</v>
      </c>
      <c r="F26" s="146">
        <v>1</v>
      </c>
      <c r="G26" s="136"/>
    </row>
    <row r="27" spans="2:14" ht="18">
      <c r="B27" s="130" t="s">
        <v>10</v>
      </c>
      <c r="C27" s="142">
        <v>0.3</v>
      </c>
      <c r="D27" s="148">
        <v>0.3</v>
      </c>
      <c r="E27" s="143">
        <v>0.22848730274836779</v>
      </c>
      <c r="F27" s="172">
        <v>0.3</v>
      </c>
      <c r="G27" s="136"/>
    </row>
    <row r="28" spans="2:14" ht="18">
      <c r="B28" s="130" t="s">
        <v>11</v>
      </c>
      <c r="C28" s="142">
        <v>0.05</v>
      </c>
      <c r="D28" s="148">
        <v>0.05</v>
      </c>
      <c r="E28" s="143">
        <v>5.7499962638642231E-2</v>
      </c>
      <c r="F28" s="172">
        <v>0.05</v>
      </c>
      <c r="G28" s="149"/>
    </row>
    <row r="29" spans="2:14" ht="18">
      <c r="B29" s="130" t="s">
        <v>16</v>
      </c>
      <c r="C29" s="142">
        <v>0.04</v>
      </c>
      <c r="D29" s="148">
        <v>0.01</v>
      </c>
      <c r="E29" s="143">
        <v>1.4140559405547595E-4</v>
      </c>
      <c r="F29" s="172">
        <v>0.02</v>
      </c>
      <c r="G29" s="136"/>
    </row>
    <row r="30" spans="2:14" ht="18">
      <c r="B30" s="130" t="s">
        <v>15</v>
      </c>
      <c r="C30" s="142">
        <v>0.02</v>
      </c>
      <c r="D30" s="173">
        <v>0.02</v>
      </c>
      <c r="E30" s="331">
        <v>8.6038124626606049E-3</v>
      </c>
      <c r="F30" s="172">
        <v>0.01</v>
      </c>
      <c r="G30" s="136"/>
    </row>
    <row r="31" spans="2:14" ht="18">
      <c r="B31" s="137" t="s">
        <v>12</v>
      </c>
      <c r="C31" s="355">
        <v>20000</v>
      </c>
      <c r="D31" s="356">
        <v>15000</v>
      </c>
      <c r="E31" s="357">
        <v>29650.335213822538</v>
      </c>
      <c r="F31" s="172">
        <v>20000</v>
      </c>
    </row>
    <row r="34" spans="1:3">
      <c r="A34" s="358"/>
      <c r="B34" s="358"/>
      <c r="C34" s="358"/>
    </row>
    <row r="35" spans="1:3" ht="18">
      <c r="A35" s="358"/>
      <c r="B35" s="174"/>
      <c r="C35" s="358"/>
    </row>
    <row r="36" spans="1:3" ht="18">
      <c r="A36" s="358"/>
      <c r="B36" s="174"/>
      <c r="C36" s="358"/>
    </row>
    <row r="37" spans="1:3" ht="18">
      <c r="A37" s="358"/>
      <c r="B37" s="174"/>
      <c r="C37" s="358"/>
    </row>
    <row r="38" spans="1:3" ht="18">
      <c r="A38" s="358"/>
      <c r="B38" s="174"/>
      <c r="C38" s="358"/>
    </row>
    <row r="39" spans="1:3" ht="18">
      <c r="A39" s="358"/>
      <c r="B39" s="174"/>
      <c r="C39" s="358"/>
    </row>
    <row r="40" spans="1:3" ht="18">
      <c r="A40" s="358"/>
      <c r="B40" s="174"/>
      <c r="C40" s="358"/>
    </row>
    <row r="41" spans="1:3" ht="18">
      <c r="A41" s="358"/>
      <c r="B41" s="174"/>
      <c r="C41" s="358"/>
    </row>
    <row r="42" spans="1:3" ht="18">
      <c r="A42" s="358"/>
      <c r="B42" s="174"/>
      <c r="C42" s="358"/>
    </row>
    <row r="43" spans="1:3" ht="18">
      <c r="A43" s="358"/>
      <c r="B43" s="174"/>
      <c r="C43" s="358"/>
    </row>
    <row r="44" spans="1:3" ht="18">
      <c r="A44" s="358"/>
      <c r="B44" s="174"/>
      <c r="C44" s="358"/>
    </row>
    <row r="45" spans="1:3" ht="18">
      <c r="A45" s="358"/>
      <c r="B45" s="174"/>
      <c r="C45" s="358"/>
    </row>
    <row r="46" spans="1:3">
      <c r="A46" s="358"/>
      <c r="B46" s="358"/>
      <c r="C46" s="358"/>
    </row>
    <row r="47" spans="1:3">
      <c r="A47" s="358"/>
      <c r="B47" s="358"/>
      <c r="C47" s="358"/>
    </row>
  </sheetData>
  <mergeCells count="1">
    <mergeCell ref="B2:F2"/>
  </mergeCells>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6B8B7"/>
  </sheetPr>
  <dimension ref="A1:AC367"/>
  <sheetViews>
    <sheetView view="pageBreakPreview" zoomScale="60" zoomScaleNormal="100" workbookViewId="0">
      <selection activeCell="C6" sqref="C6"/>
    </sheetView>
  </sheetViews>
  <sheetFormatPr defaultColWidth="9.140625" defaultRowHeight="18"/>
  <cols>
    <col min="1" max="1" width="12.7109375" style="2" bestFit="1" customWidth="1"/>
    <col min="2" max="2" width="59.7109375" style="4" bestFit="1" customWidth="1"/>
    <col min="3" max="3" width="18.140625" style="3" bestFit="1" customWidth="1"/>
    <col min="4" max="4" width="16.140625" style="3" bestFit="1" customWidth="1"/>
    <col min="5" max="5" width="17.5703125" style="3" bestFit="1" customWidth="1"/>
    <col min="6" max="6" width="16.5703125" style="3" bestFit="1" customWidth="1"/>
    <col min="7" max="9" width="17.5703125" style="3" bestFit="1" customWidth="1"/>
    <col min="10" max="10" width="17" style="3" bestFit="1" customWidth="1"/>
    <col min="11" max="11" width="17.5703125" style="3" bestFit="1" customWidth="1"/>
    <col min="12" max="12" width="17" style="3" bestFit="1" customWidth="1"/>
    <col min="13" max="14" width="17.5703125" style="3" bestFit="1" customWidth="1"/>
    <col min="15" max="15" width="17" style="3" bestFit="1" customWidth="1"/>
    <col min="16" max="16" width="19.140625" style="2" bestFit="1" customWidth="1"/>
    <col min="17" max="17" width="19.140625" style="3" customWidth="1"/>
    <col min="18" max="18" width="17" style="3" bestFit="1" customWidth="1"/>
    <col min="19" max="19" width="41.140625" style="3" bestFit="1" customWidth="1"/>
    <col min="20" max="20" width="10.85546875" style="3" bestFit="1" customWidth="1"/>
    <col min="21" max="21" width="11.28515625" style="3" bestFit="1" customWidth="1"/>
    <col min="22" max="22" width="9.42578125" style="3" bestFit="1" customWidth="1"/>
    <col min="23" max="23" width="9" style="3" bestFit="1" customWidth="1"/>
    <col min="24" max="24" width="9.85546875" style="3" bestFit="1" customWidth="1"/>
    <col min="25" max="25" width="11.28515625" style="3" bestFit="1" customWidth="1"/>
    <col min="26" max="26" width="11.140625" style="3" bestFit="1" customWidth="1"/>
    <col min="27" max="28" width="9.42578125" style="3" bestFit="1" customWidth="1"/>
    <col min="29" max="30" width="9.140625" style="3"/>
    <col min="31" max="31" width="9.7109375" style="3" bestFit="1" customWidth="1"/>
    <col min="32" max="16384" width="9.140625" style="3"/>
  </cols>
  <sheetData>
    <row r="1" spans="1:18">
      <c r="A1" s="3"/>
    </row>
    <row r="2" spans="1:18" ht="31.5">
      <c r="A2" s="3"/>
      <c r="B2" s="437" t="s">
        <v>130</v>
      </c>
      <c r="C2" s="438"/>
      <c r="D2" s="438"/>
      <c r="E2" s="438"/>
      <c r="F2" s="438"/>
      <c r="G2" s="438"/>
      <c r="H2" s="438"/>
      <c r="I2" s="438"/>
      <c r="J2" s="438"/>
      <c r="K2" s="438"/>
      <c r="L2" s="438"/>
      <c r="M2" s="438"/>
      <c r="N2" s="438"/>
      <c r="O2" s="439"/>
      <c r="P2" s="271"/>
    </row>
    <row r="3" spans="1:18">
      <c r="A3" s="3"/>
    </row>
    <row r="4" spans="1:18">
      <c r="A4" s="3"/>
      <c r="Q4" s="5"/>
    </row>
    <row r="5" spans="1:18">
      <c r="A5" s="3"/>
      <c r="B5" s="6" t="s">
        <v>131</v>
      </c>
      <c r="C5" s="7" t="s">
        <v>19</v>
      </c>
      <c r="D5" s="7" t="s">
        <v>20</v>
      </c>
      <c r="E5" s="7" t="s">
        <v>21</v>
      </c>
      <c r="F5" s="7" t="s">
        <v>22</v>
      </c>
      <c r="G5" s="7" t="s">
        <v>23</v>
      </c>
      <c r="H5" s="7" t="s">
        <v>24</v>
      </c>
      <c r="I5" s="7" t="s">
        <v>25</v>
      </c>
      <c r="J5" s="7" t="s">
        <v>26</v>
      </c>
      <c r="K5" s="7" t="s">
        <v>27</v>
      </c>
      <c r="L5" s="7" t="s">
        <v>28</v>
      </c>
      <c r="M5" s="7" t="s">
        <v>29</v>
      </c>
      <c r="N5" s="7" t="s">
        <v>30</v>
      </c>
      <c r="O5" s="7" t="s">
        <v>31</v>
      </c>
      <c r="P5" s="17" t="s">
        <v>69</v>
      </c>
      <c r="Q5" s="7" t="s">
        <v>70</v>
      </c>
    </row>
    <row r="6" spans="1:18">
      <c r="A6" s="3"/>
      <c r="B6" s="199" t="s">
        <v>32</v>
      </c>
      <c r="C6" s="405">
        <f>AVERAGE('CC Data'!$D$4:$F$4)</f>
        <v>2875.4</v>
      </c>
      <c r="D6" s="405">
        <f>AVERAGE('CC Data'!$D$18:$F$18)</f>
        <v>1607.2666666666667</v>
      </c>
      <c r="E6" s="405">
        <f>AVERAGE('CC Data'!$D$32:$F$32)</f>
        <v>2697.4</v>
      </c>
      <c r="F6" s="405">
        <f>AVERAGE('CC Data'!$D$46:$F$46)</f>
        <v>1217.8666666666666</v>
      </c>
      <c r="G6" s="405">
        <f>AVERAGE('CC Data'!$D$60:$F$60)</f>
        <v>1893.0666666666668</v>
      </c>
      <c r="H6" s="405">
        <f>AVERAGE('CC Data'!$D$74:$F$74)</f>
        <v>3362.0666666666671</v>
      </c>
      <c r="I6" s="405">
        <f>AVERAGE('CC Data'!$D$88:$F$88)</f>
        <v>2734</v>
      </c>
      <c r="J6" s="405">
        <f>AVERAGE('CC Data'!$D$102:$F$102)</f>
        <v>2433.2666666666669</v>
      </c>
      <c r="K6" s="405">
        <f>AVERAGE('CC Data'!$D$116:$F$116)</f>
        <v>3878.4666666666667</v>
      </c>
      <c r="L6" s="405">
        <f>AVERAGE('CC Data'!$D$130:$F$130)</f>
        <v>2340.9333333333334</v>
      </c>
      <c r="M6" s="405">
        <f>AVERAGE('CC Data'!$D$144:$F$144)</f>
        <v>3081.3333333333335</v>
      </c>
      <c r="N6" s="405">
        <f>AVERAGE('CC Data'!$D$158:$F$158)</f>
        <v>3545</v>
      </c>
      <c r="O6" s="405">
        <f>AVERAGE('CC Data'!$D$172:$F$172)</f>
        <v>2606.6666666666665</v>
      </c>
      <c r="P6" s="13">
        <f>SUM(C6:O6)</f>
        <v>34272.733333333337</v>
      </c>
      <c r="Q6" s="9">
        <f>AVERAGE(C6:O6)</f>
        <v>2636.3641025641027</v>
      </c>
    </row>
    <row r="7" spans="1:18">
      <c r="A7" s="3"/>
      <c r="B7" s="199" t="s">
        <v>8</v>
      </c>
      <c r="C7" s="405">
        <f>AVERAGE('CC Data'!$D$5:$F$5)</f>
        <v>2388.4666666666667</v>
      </c>
      <c r="D7" s="405">
        <f>AVERAGE('CC Data'!$D$19:$F$19)</f>
        <v>1165.1333333333334</v>
      </c>
      <c r="E7" s="405">
        <f>AVERAGE('CC Data'!$D$33:$F$33)</f>
        <v>2257.8000000000002</v>
      </c>
      <c r="F7" s="405">
        <f>AVERAGE('CC Data'!$D$47:$F$47)</f>
        <v>1000</v>
      </c>
      <c r="G7" s="405">
        <f>AVERAGE('CC Data'!$D$61:$F$61)</f>
        <v>1524.6000000000001</v>
      </c>
      <c r="H7" s="405">
        <f>AVERAGE('CC Data'!$D$75:$F$75)</f>
        <v>2680.0666666666666</v>
      </c>
      <c r="I7" s="405">
        <f>AVERAGE('CC Data'!$D$89:$F$89)</f>
        <v>2393.8666666666663</v>
      </c>
      <c r="J7" s="405">
        <f>AVERAGE('CC Data'!$D$103:$F$103)</f>
        <v>2013.2666666666667</v>
      </c>
      <c r="K7" s="405">
        <f>AVERAGE('CC Data'!$D$117:$F$117)</f>
        <v>3682.6</v>
      </c>
      <c r="L7" s="405">
        <f>AVERAGE('CC Data'!$D$131:$F$131)</f>
        <v>1948.4666666666665</v>
      </c>
      <c r="M7" s="405">
        <f>AVERAGE('CC Data'!$D$145:$F$145)</f>
        <v>2827.4666666666672</v>
      </c>
      <c r="N7" s="405">
        <f>AVERAGE('CC Data'!$D$159:$F$159)</f>
        <v>2855.4</v>
      </c>
      <c r="O7" s="405">
        <f>AVERAGE('CC Data'!$D$173:$F$173)</f>
        <v>2054.1333333333332</v>
      </c>
      <c r="P7" s="13">
        <f t="shared" ref="P7:P16" si="0">SUM(C7:O7)</f>
        <v>28791.26666666667</v>
      </c>
      <c r="Q7" s="9">
        <f t="shared" ref="Q7:Q16" si="1">AVERAGE(C7:O7)</f>
        <v>2214.7128205128206</v>
      </c>
    </row>
    <row r="8" spans="1:18" s="10" customFormat="1">
      <c r="B8" s="199" t="s">
        <v>33</v>
      </c>
      <c r="C8" s="294">
        <f>AVERAGE('CC Data'!$D$6:$F$6)</f>
        <v>2191.8000000000002</v>
      </c>
      <c r="D8" s="294">
        <f>AVERAGE('CC Data'!$D$20:$F$20)</f>
        <v>971.4</v>
      </c>
      <c r="E8" s="294">
        <f>AVERAGE('CC Data'!$D$34:$F$34)</f>
        <v>2093.0666666666671</v>
      </c>
      <c r="F8" s="294">
        <f>AVERAGE('CC Data'!$D$48:$F$48)</f>
        <v>890.80000000000007</v>
      </c>
      <c r="G8" s="294">
        <f>AVERAGE('CC Data'!$D$62:$F$62)</f>
        <v>1372.3999999999999</v>
      </c>
      <c r="H8" s="294">
        <f>AVERAGE('CC Data'!$D$76:$F$76)</f>
        <v>2391.6666666666665</v>
      </c>
      <c r="I8" s="294">
        <f>AVERAGE('CC Data'!$D$90:$F$90)</f>
        <v>2283.9333333333334</v>
      </c>
      <c r="J8" s="294">
        <f>AVERAGE('CC Data'!$D$104:$F$104)</f>
        <v>1830.3999999999999</v>
      </c>
      <c r="K8" s="294">
        <f>AVERAGE('CC Data'!$D$118:$F$118)</f>
        <v>3154.1333333333332</v>
      </c>
      <c r="L8" s="294">
        <f>AVERAGE('CC Data'!$D$132:$F$132)</f>
        <v>1759.5333333333335</v>
      </c>
      <c r="M8" s="294">
        <f>AVERAGE('CC Data'!$D$146:$F$146)</f>
        <v>2662.4</v>
      </c>
      <c r="N8" s="294">
        <f>AVERAGE('CC Data'!$D$160:$F$160)</f>
        <v>2627.6666666666665</v>
      </c>
      <c r="O8" s="294">
        <f>AVERAGE('CC Data'!$D$174:$F$174)</f>
        <v>1847.8666666666668</v>
      </c>
      <c r="P8" s="13">
        <f t="shared" si="0"/>
        <v>26077.066666666666</v>
      </c>
      <c r="Q8" s="9">
        <f t="shared" si="1"/>
        <v>2005.928205128205</v>
      </c>
    </row>
    <row r="9" spans="1:18" s="10" customFormat="1">
      <c r="B9" s="199" t="s">
        <v>35</v>
      </c>
      <c r="C9" s="294">
        <f>AVERAGE('CC Data'!$D$7:$F$7)+AVERAGE('CC Data'!$D$8:$F$8)</f>
        <v>2215.833333333333</v>
      </c>
      <c r="D9" s="294">
        <f>AVERAGE('CC Data'!$D$21:$F$21)+AVERAGE('CC Data'!$D$22:$F$22)</f>
        <v>869.5333333333333</v>
      </c>
      <c r="E9" s="294">
        <f>AVERAGE('CC Data'!$D$35:$F$35)+AVERAGE('CC Data'!$D$36:$F$36)</f>
        <v>1621.3333333333335</v>
      </c>
      <c r="F9" s="294">
        <f>AVERAGE('CC Data'!$D$49:$F$49)+AVERAGE('CC Data'!$D$50:$F$50)</f>
        <v>749.63333333333333</v>
      </c>
      <c r="G9" s="294">
        <f>AVERAGE('CC Data'!$D$63:$F$63)+AVERAGE('CC Data'!$D$64:$F$64)</f>
        <v>1105.2666666666669</v>
      </c>
      <c r="H9" s="294">
        <f>AVERAGE('CC Data'!$D$77:$F$77)+AVERAGE('CC Data'!$D$78:$F$78)</f>
        <v>1926.833333333333</v>
      </c>
      <c r="I9" s="294">
        <f>AVERAGE('CC Data'!$D$91:$F$91)+AVERAGE('CC Data'!$D$92:$F$92)</f>
        <v>1868.0666666666668</v>
      </c>
      <c r="J9" s="294">
        <f>AVERAGE('CC Data'!$D$105:$F$105)+AVERAGE('CC Data'!$D$106:$F$106)</f>
        <v>1721.3333333333335</v>
      </c>
      <c r="K9" s="294">
        <f>AVERAGE('CC Data'!$D$119:$F$119)+AVERAGE('CC Data'!$D$120:$F$120)</f>
        <v>2760.3666666666663</v>
      </c>
      <c r="L9" s="294">
        <f>AVERAGE('CC Data'!$D$133:$F$133)+AVERAGE('CC Data'!$D$134:$F$134)</f>
        <v>1732.9666666666667</v>
      </c>
      <c r="M9" s="294">
        <f>AVERAGE('CC Data'!$D$147:$F$147)+AVERAGE('CC Data'!$D$148:$F$148)</f>
        <v>1835.8666666666666</v>
      </c>
      <c r="N9" s="294">
        <f>AVERAGE('CC Data'!$D$161:$F$161)+AVERAGE('CC Data'!$D$162:$F$162)</f>
        <v>2239.9333333333338</v>
      </c>
      <c r="O9" s="294">
        <f>AVERAGE('CC Data'!$D$175:$F$175)+AVERAGE('CC Data'!$D$176:$F$176)</f>
        <v>1758.4</v>
      </c>
      <c r="P9" s="13">
        <f t="shared" si="0"/>
        <v>22405.366666666669</v>
      </c>
      <c r="Q9" s="9">
        <f t="shared" si="1"/>
        <v>1723.4897435897437</v>
      </c>
    </row>
    <row r="10" spans="1:18" s="10" customFormat="1">
      <c r="B10" s="199" t="s">
        <v>36</v>
      </c>
      <c r="C10" s="294">
        <f>AVERAGE('CC Data'!$D$9:$F$9)</f>
        <v>216.66666666666666</v>
      </c>
      <c r="D10" s="294">
        <f>AVERAGE('CC Data'!$D23:$F23)</f>
        <v>75.666666666666671</v>
      </c>
      <c r="E10" s="294">
        <f>AVERAGE('CC Data'!$D37:$F37)</f>
        <v>64.86666666666666</v>
      </c>
      <c r="F10" s="294">
        <f>AVERAGE('CC Data'!$D51:$F51)</f>
        <v>46.133333333333326</v>
      </c>
      <c r="G10" s="294">
        <f>AVERAGE('CC Data'!$D65:$F65)</f>
        <v>92.13333333333334</v>
      </c>
      <c r="H10" s="294">
        <f>AVERAGE('CC Data'!$D79:$F79)</f>
        <v>20.466666666666665</v>
      </c>
      <c r="I10" s="294">
        <f>AVERAGE('CC Data'!$D93:$F93)</f>
        <v>306.93333333333334</v>
      </c>
      <c r="J10" s="294">
        <f>AVERAGE('CC Data'!$D107:$F107)</f>
        <v>362.8</v>
      </c>
      <c r="K10" s="294">
        <f>AVERAGE('CC Data'!$D121:$F121)</f>
        <v>28.133333333333336</v>
      </c>
      <c r="L10" s="294">
        <f>AVERAGE('CC Data'!$D135:$F135)</f>
        <v>167.6</v>
      </c>
      <c r="M10" s="294">
        <f>AVERAGE('CC Data'!$D149:$F149)</f>
        <v>57.933333333333337</v>
      </c>
      <c r="N10" s="294">
        <f>AVERAGE('CC Data'!$D163:$F163)</f>
        <v>328.53333333333336</v>
      </c>
      <c r="O10" s="294">
        <f>AVERAGE('CC Data'!$D177:$F177)</f>
        <v>142.46666666666667</v>
      </c>
      <c r="P10" s="13">
        <f t="shared" si="0"/>
        <v>1910.3333333333333</v>
      </c>
      <c r="Q10" s="9">
        <f t="shared" si="1"/>
        <v>146.94871794871796</v>
      </c>
      <c r="R10" s="23"/>
    </row>
    <row r="11" spans="1:18" s="2" customFormat="1">
      <c r="B11" s="199" t="s">
        <v>37</v>
      </c>
      <c r="C11" s="294">
        <f>AVERAGE('CC Data'!$D$10:$F$10)</f>
        <v>395.5333333333333</v>
      </c>
      <c r="D11" s="294">
        <f>AVERAGE('CC Data'!$D24:$F24)</f>
        <v>686.73333333333323</v>
      </c>
      <c r="E11" s="294">
        <f>AVERAGE('CC Data'!$D38:$F38)</f>
        <v>244</v>
      </c>
      <c r="F11" s="294">
        <f>AVERAGE('CC Data'!$D52:$F52)</f>
        <v>249.4666666666667</v>
      </c>
      <c r="G11" s="294">
        <f>AVERAGE('CC Data'!$D66:$F66)</f>
        <v>129.93333333333331</v>
      </c>
      <c r="H11" s="294">
        <f>AVERAGE('CC Data'!$D80:$F80)</f>
        <v>269.2</v>
      </c>
      <c r="I11" s="294">
        <f>AVERAGE('CC Data'!$D94:$F94)</f>
        <v>195.13333333333333</v>
      </c>
      <c r="J11" s="294">
        <f>AVERAGE('CC Data'!$D108:$F108)</f>
        <v>339.59999999999997</v>
      </c>
      <c r="K11" s="294">
        <f>AVERAGE('CC Data'!$D122:$F122)</f>
        <v>973.86666666666667</v>
      </c>
      <c r="L11" s="294">
        <f>AVERAGE('CC Data'!$D136:$F136)</f>
        <v>126.40000000000002</v>
      </c>
      <c r="M11" s="294">
        <f>AVERAGE('CC Data'!$D150:$F150)</f>
        <v>327.59999999999997</v>
      </c>
      <c r="N11" s="294">
        <f>AVERAGE('CC Data'!$D164:$F164)</f>
        <v>579.80000000000007</v>
      </c>
      <c r="O11" s="294">
        <f>AVERAGE('CC Data'!$D178:$F178)</f>
        <v>548.5333333333333</v>
      </c>
      <c r="P11" s="13">
        <f t="shared" si="0"/>
        <v>5065.7999999999993</v>
      </c>
      <c r="Q11" s="9">
        <f t="shared" si="1"/>
        <v>389.676923076923</v>
      </c>
      <c r="R11" s="23"/>
    </row>
    <row r="12" spans="1:18" s="2" customFormat="1">
      <c r="B12" s="199" t="s">
        <v>34</v>
      </c>
      <c r="C12" s="294">
        <f>AVERAGE('CC Data'!$D$11:$F$11)</f>
        <v>1588</v>
      </c>
      <c r="D12" s="294">
        <f>AVERAGE('CC Data'!$D$25:$F$25)</f>
        <v>1144.3333333333333</v>
      </c>
      <c r="E12" s="294">
        <f>AVERAGE('CC Data'!$D$39:$F$39)</f>
        <v>1357.6666666666667</v>
      </c>
      <c r="F12" s="294">
        <f>AVERAGE('CC Data'!$D$53:$F$53)</f>
        <v>831</v>
      </c>
      <c r="G12" s="294">
        <f>AVERAGE('CC Data'!$D$67:$F$67)</f>
        <v>1567</v>
      </c>
      <c r="H12" s="294">
        <f>AVERAGE('CC Data'!$D$81:$F$81)</f>
        <v>1924.3333333333333</v>
      </c>
      <c r="I12" s="294">
        <f>AVERAGE('CC Data'!$D$95:$F$95)</f>
        <v>1241.6666666666667</v>
      </c>
      <c r="J12" s="294">
        <f>AVERAGE('CC Data'!$D$109:$F$109)</f>
        <v>1250</v>
      </c>
      <c r="K12" s="294">
        <f>AVERAGE('CC Data'!$D$123:$F$123)</f>
        <v>1742.3333333333333</v>
      </c>
      <c r="L12" s="294">
        <f>AVERAGE('CC Data'!$D$137:$F$137)</f>
        <v>1772.3333333333333</v>
      </c>
      <c r="M12" s="294">
        <f>AVERAGE('CC Data'!$D$151:$F$151)</f>
        <v>1233</v>
      </c>
      <c r="N12" s="294">
        <f>AVERAGE('CC Data'!$D$165:$F$165)</f>
        <v>2029</v>
      </c>
      <c r="O12" s="294">
        <f>AVERAGE('CC Data'!$D$179:$F$179)</f>
        <v>1918</v>
      </c>
      <c r="P12" s="13">
        <f>SUM(C12:O12)</f>
        <v>19598.666666666668</v>
      </c>
      <c r="Q12" s="9">
        <f>AVERAGE(C12:O12)</f>
        <v>1507.5897435897436</v>
      </c>
      <c r="R12" s="23"/>
    </row>
    <row r="13" spans="1:18" s="2" customFormat="1">
      <c r="B13" s="199" t="s">
        <v>14</v>
      </c>
      <c r="C13" s="294">
        <f>AVERAGE('CC Data'!$D$12:$F$12)</f>
        <v>556.66666666666663</v>
      </c>
      <c r="D13" s="294">
        <f>AVERAGE('CC Data'!$D26:$F26)</f>
        <v>179.66666666666666</v>
      </c>
      <c r="E13" s="294">
        <f>AVERAGE('CC Data'!$D40:$F40)</f>
        <v>549.66666666666663</v>
      </c>
      <c r="F13" s="294">
        <f>AVERAGE('CC Data'!$D54:$F54)</f>
        <v>176.66666666666666</v>
      </c>
      <c r="G13" s="294">
        <f>AVERAGE('CC Data'!$D68:$F68)</f>
        <v>298</v>
      </c>
      <c r="H13" s="294">
        <f>AVERAGE('CC Data'!$D82:$F82)</f>
        <v>633.33333333333337</v>
      </c>
      <c r="I13" s="294">
        <f>AVERAGE('CC Data'!$D96:$F96)</f>
        <v>526.66666666666663</v>
      </c>
      <c r="J13" s="294">
        <f>AVERAGE('CC Data'!$D110:$F110)</f>
        <v>411</v>
      </c>
      <c r="K13" s="294">
        <f>AVERAGE('CC Data'!$D124:$F124)</f>
        <v>854</v>
      </c>
      <c r="L13" s="294">
        <f>AVERAGE('CC Data'!$D138:$F138)</f>
        <v>367</v>
      </c>
      <c r="M13" s="294">
        <f>AVERAGE('CC Data'!$D152:$F152)</f>
        <v>540</v>
      </c>
      <c r="N13" s="294">
        <f>AVERAGE('CC Data'!$D166:$F166)</f>
        <v>541.66666666666663</v>
      </c>
      <c r="O13" s="294">
        <f>AVERAGE('CC Data'!$D180:$F180)</f>
        <v>428.66666666666669</v>
      </c>
      <c r="P13" s="13">
        <f t="shared" si="0"/>
        <v>6063</v>
      </c>
      <c r="Q13" s="9">
        <f t="shared" si="1"/>
        <v>466.38461538461536</v>
      </c>
    </row>
    <row r="14" spans="1:18" s="2" customFormat="1">
      <c r="B14" s="199" t="s">
        <v>40</v>
      </c>
      <c r="C14" s="399">
        <f>AVERAGE('CC Data'!$D13:$F13)</f>
        <v>28.974491704133623</v>
      </c>
      <c r="D14" s="399">
        <f>AVERAGE('CC Data'!$D27:$F27)</f>
        <v>27.208610343651447</v>
      </c>
      <c r="E14" s="399">
        <f>AVERAGE('CC Data'!$D41:$F41)</f>
        <v>24.501441208638564</v>
      </c>
      <c r="F14" s="399">
        <f>AVERAGE('CC Data'!$D55:$F55)</f>
        <v>26.972678519588204</v>
      </c>
      <c r="G14" s="399">
        <f>AVERAGE('CC Data'!$D69:$F69)</f>
        <v>26.210477813263527</v>
      </c>
      <c r="H14" s="399">
        <f>AVERAGE('CC Data'!$D83:$F83)</f>
        <v>29.400284963879106</v>
      </c>
      <c r="I14" s="399">
        <f>AVERAGE('CC Data'!$D97:$F97)</f>
        <v>25.813111638110509</v>
      </c>
      <c r="J14" s="399">
        <f>AVERAGE('CC Data'!$D111:$F111)</f>
        <v>31.43730238221114</v>
      </c>
      <c r="K14" s="399">
        <f>AVERAGE('CC Data'!$D125:$F125)</f>
        <v>27.771027133601553</v>
      </c>
      <c r="L14" s="399">
        <f>AVERAGE('CC Data'!$D139:$F139)</f>
        <v>33.232421605141575</v>
      </c>
      <c r="M14" s="399">
        <f>AVERAGE('CC Data'!$D153:$F153)</f>
        <v>19.561125791596783</v>
      </c>
      <c r="N14" s="399">
        <f>AVERAGE('CC Data'!$D167:$F167)</f>
        <v>27.434774428416688</v>
      </c>
      <c r="O14" s="399">
        <f>AVERAGE('CC Data'!$D181:$F181)</f>
        <v>30.610198276567953</v>
      </c>
      <c r="P14" s="13">
        <f t="shared" si="0"/>
        <v>359.12794580880063</v>
      </c>
      <c r="Q14" s="9">
        <f t="shared" si="1"/>
        <v>27.625226600676971</v>
      </c>
    </row>
    <row r="15" spans="1:18" s="2" customFormat="1">
      <c r="B15" s="199" t="s">
        <v>38</v>
      </c>
      <c r="C15" s="294">
        <f>AVERAGE('CC Data'!$D14:$F14)</f>
        <v>417</v>
      </c>
      <c r="D15" s="294">
        <f>AVERAGE('CC Data'!$D28:$F28)</f>
        <v>221.33333333333334</v>
      </c>
      <c r="E15" s="294">
        <f>AVERAGE('CC Data'!$D42:$F42)</f>
        <v>248.66666666666666</v>
      </c>
      <c r="F15" s="294">
        <f>AVERAGE('CC Data'!$D56:$F56)</f>
        <v>154.33333333333334</v>
      </c>
      <c r="G15" s="294">
        <f>AVERAGE('CC Data'!$D70:$F70)</f>
        <v>184.66666666666666</v>
      </c>
      <c r="H15" s="294">
        <f>AVERAGE('CC Data'!$D84:$F84)</f>
        <v>148.66666666666666</v>
      </c>
      <c r="I15" s="294">
        <f>AVERAGE('CC Data'!$D98:$F98)</f>
        <v>244.66666666666666</v>
      </c>
      <c r="J15" s="294">
        <f>AVERAGE('CC Data'!$D112:$F112)</f>
        <v>402.33333333333331</v>
      </c>
      <c r="K15" s="294">
        <f>AVERAGE('CC Data'!$D126:$F126)</f>
        <v>333.66666666666669</v>
      </c>
      <c r="L15" s="294">
        <f>AVERAGE('CC Data'!$D140:$F140)</f>
        <v>325.33333333333331</v>
      </c>
      <c r="M15" s="294">
        <f>AVERAGE('CC Data'!$D154:$F154)</f>
        <v>275.66666666666669</v>
      </c>
      <c r="N15" s="294">
        <f>AVERAGE('CC Data'!$D168:$F168)</f>
        <v>389.66666666666669</v>
      </c>
      <c r="O15" s="294">
        <f>AVERAGE('CC Data'!$D182:$F182)</f>
        <v>404.66666666666669</v>
      </c>
      <c r="P15" s="9">
        <f t="shared" si="0"/>
        <v>3750.6666666666665</v>
      </c>
      <c r="Q15" s="9">
        <f t="shared" si="1"/>
        <v>288.5128205128205</v>
      </c>
    </row>
    <row r="16" spans="1:18" s="2" customFormat="1">
      <c r="B16" s="204" t="s">
        <v>39</v>
      </c>
      <c r="C16" s="317">
        <f>AVERAGE('CC Data'!$D15:$F15)</f>
        <v>80985.996666666659</v>
      </c>
      <c r="D16" s="317">
        <f>AVERAGE('CC Data'!$D29:$F29)</f>
        <v>14074.233333333332</v>
      </c>
      <c r="E16" s="317">
        <f>AVERAGE('CC Data'!$D43:$F43)</f>
        <v>39155.427666666663</v>
      </c>
      <c r="F16" s="317">
        <f>AVERAGE('CC Data'!$D57:$F57)</f>
        <v>13339.083333333334</v>
      </c>
      <c r="G16" s="317">
        <f>AVERAGE('CC Data'!$D71:$F71)</f>
        <v>21633.100000000002</v>
      </c>
      <c r="H16" s="317">
        <f>AVERAGE('CC Data'!$D85:$F85)</f>
        <v>27944.75</v>
      </c>
      <c r="I16" s="317">
        <f>AVERAGE('CC Data'!$D99:$F99)</f>
        <v>36321.340000000004</v>
      </c>
      <c r="J16" s="317">
        <f>AVERAGE('CC Data'!$D113:$F113)</f>
        <v>61795.543333333335</v>
      </c>
      <c r="K16" s="317">
        <f>AVERAGE('CC Data'!$D127:$F127)</f>
        <v>47252.200000000004</v>
      </c>
      <c r="L16" s="317">
        <f>AVERAGE('CC Data'!$D141:$F141)</f>
        <v>96215.320745760531</v>
      </c>
      <c r="M16" s="317">
        <f>AVERAGE('CC Data'!$D155:$F155)</f>
        <v>62923.8387</v>
      </c>
      <c r="N16" s="317">
        <f>AVERAGE('CC Data'!$D169:$F169)</f>
        <v>68646.233333333337</v>
      </c>
      <c r="O16" s="317">
        <f>AVERAGE('CC Data'!$D183:$F183)</f>
        <v>137384.66666666666</v>
      </c>
      <c r="P16" s="272">
        <f t="shared" si="0"/>
        <v>707671.73377909383</v>
      </c>
      <c r="Q16" s="15">
        <f t="shared" si="1"/>
        <v>54436.28721377645</v>
      </c>
    </row>
    <row r="17" spans="1:29" s="2" customFormat="1">
      <c r="B17" s="11"/>
      <c r="C17" s="327"/>
      <c r="D17" s="327"/>
      <c r="E17" s="327"/>
      <c r="F17" s="327"/>
      <c r="G17" s="327"/>
      <c r="H17" s="327"/>
      <c r="I17" s="327"/>
      <c r="J17" s="327"/>
      <c r="K17" s="327"/>
      <c r="L17" s="327"/>
      <c r="M17" s="327"/>
      <c r="N17" s="327"/>
      <c r="O17" s="327"/>
    </row>
    <row r="18" spans="1:29" s="2" customFormat="1">
      <c r="A18" s="17" t="s">
        <v>97</v>
      </c>
      <c r="B18" s="6" t="s">
        <v>132</v>
      </c>
      <c r="C18" s="17" t="s">
        <v>19</v>
      </c>
      <c r="D18" s="17" t="s">
        <v>20</v>
      </c>
      <c r="E18" s="17" t="s">
        <v>21</v>
      </c>
      <c r="F18" s="17" t="s">
        <v>22</v>
      </c>
      <c r="G18" s="17" t="s">
        <v>23</v>
      </c>
      <c r="H18" s="17" t="s">
        <v>24</v>
      </c>
      <c r="I18" s="17" t="s">
        <v>25</v>
      </c>
      <c r="J18" s="17" t="s">
        <v>26</v>
      </c>
      <c r="K18" s="17" t="s">
        <v>27</v>
      </c>
      <c r="L18" s="17" t="s">
        <v>28</v>
      </c>
      <c r="M18" s="17" t="s">
        <v>29</v>
      </c>
      <c r="N18" s="17" t="s">
        <v>30</v>
      </c>
      <c r="O18" s="17" t="s">
        <v>31</v>
      </c>
      <c r="P18" s="17" t="s">
        <v>69</v>
      </c>
    </row>
    <row r="19" spans="1:29" s="2" customFormat="1">
      <c r="A19" s="428">
        <v>5</v>
      </c>
      <c r="B19" s="199" t="s">
        <v>32</v>
      </c>
      <c r="C19" s="318">
        <f t="shared" ref="C19:O19" si="2">C6/$A19</f>
        <v>575.08000000000004</v>
      </c>
      <c r="D19" s="318">
        <f t="shared" si="2"/>
        <v>321.45333333333332</v>
      </c>
      <c r="E19" s="318">
        <f t="shared" si="2"/>
        <v>539.48</v>
      </c>
      <c r="F19" s="318">
        <f t="shared" si="2"/>
        <v>243.57333333333332</v>
      </c>
      <c r="G19" s="318">
        <f t="shared" si="2"/>
        <v>378.61333333333334</v>
      </c>
      <c r="H19" s="318">
        <f t="shared" si="2"/>
        <v>672.41333333333341</v>
      </c>
      <c r="I19" s="318">
        <f t="shared" si="2"/>
        <v>546.79999999999995</v>
      </c>
      <c r="J19" s="318">
        <f t="shared" si="2"/>
        <v>486.65333333333336</v>
      </c>
      <c r="K19" s="318">
        <f t="shared" si="2"/>
        <v>775.69333333333338</v>
      </c>
      <c r="L19" s="318">
        <f t="shared" si="2"/>
        <v>468.18666666666667</v>
      </c>
      <c r="M19" s="318">
        <f t="shared" si="2"/>
        <v>616.26666666666665</v>
      </c>
      <c r="N19" s="318">
        <f t="shared" si="2"/>
        <v>709</v>
      </c>
      <c r="O19" s="318">
        <f t="shared" si="2"/>
        <v>521.33333333333326</v>
      </c>
      <c r="P19" s="13">
        <f t="shared" ref="P19:P29" si="3">SUM(C19:O19)</f>
        <v>6854.5466666666653</v>
      </c>
      <c r="Q19" s="266">
        <f t="shared" ref="Q19:Q30" si="4">P19/$P$30</f>
        <v>9.4133440763397275E-2</v>
      </c>
      <c r="S19" s="409"/>
    </row>
    <row r="20" spans="1:29" s="2" customFormat="1">
      <c r="A20" s="428">
        <v>4</v>
      </c>
      <c r="B20" s="199" t="s">
        <v>8</v>
      </c>
      <c r="C20" s="319">
        <f t="shared" ref="C20:O20" si="5">C7/$A20</f>
        <v>597.11666666666667</v>
      </c>
      <c r="D20" s="319">
        <f t="shared" si="5"/>
        <v>291.28333333333336</v>
      </c>
      <c r="E20" s="319">
        <f t="shared" si="5"/>
        <v>564.45000000000005</v>
      </c>
      <c r="F20" s="319">
        <f t="shared" si="5"/>
        <v>250</v>
      </c>
      <c r="G20" s="319">
        <f t="shared" si="5"/>
        <v>381.15000000000003</v>
      </c>
      <c r="H20" s="319">
        <f t="shared" si="5"/>
        <v>670.01666666666665</v>
      </c>
      <c r="I20" s="319">
        <f t="shared" si="5"/>
        <v>598.46666666666658</v>
      </c>
      <c r="J20" s="319">
        <f t="shared" si="5"/>
        <v>503.31666666666666</v>
      </c>
      <c r="K20" s="319">
        <f t="shared" si="5"/>
        <v>920.65</v>
      </c>
      <c r="L20" s="319">
        <f t="shared" si="5"/>
        <v>487.11666666666662</v>
      </c>
      <c r="M20" s="319">
        <f t="shared" si="5"/>
        <v>706.86666666666679</v>
      </c>
      <c r="N20" s="319">
        <f t="shared" si="5"/>
        <v>713.85</v>
      </c>
      <c r="O20" s="319">
        <f t="shared" si="5"/>
        <v>513.5333333333333</v>
      </c>
      <c r="P20" s="13">
        <f t="shared" si="3"/>
        <v>7197.8166666666675</v>
      </c>
      <c r="Q20" s="266">
        <f t="shared" si="4"/>
        <v>9.884756523905211E-2</v>
      </c>
      <c r="S20" s="409"/>
    </row>
    <row r="21" spans="1:29" s="2" customFormat="1">
      <c r="A21" s="428">
        <v>3</v>
      </c>
      <c r="B21" s="199" t="s">
        <v>33</v>
      </c>
      <c r="C21" s="319">
        <f t="shared" ref="C21:O21" si="6">C8/$A21</f>
        <v>730.6</v>
      </c>
      <c r="D21" s="319">
        <f t="shared" si="6"/>
        <v>323.8</v>
      </c>
      <c r="E21" s="319">
        <f t="shared" si="6"/>
        <v>697.68888888888898</v>
      </c>
      <c r="F21" s="319">
        <f t="shared" si="6"/>
        <v>296.93333333333334</v>
      </c>
      <c r="G21" s="319">
        <f t="shared" si="6"/>
        <v>457.46666666666664</v>
      </c>
      <c r="H21" s="319">
        <f t="shared" si="6"/>
        <v>797.22222222222217</v>
      </c>
      <c r="I21" s="319">
        <f t="shared" si="6"/>
        <v>761.31111111111113</v>
      </c>
      <c r="J21" s="319">
        <f t="shared" si="6"/>
        <v>610.13333333333333</v>
      </c>
      <c r="K21" s="319">
        <f t="shared" si="6"/>
        <v>1051.3777777777777</v>
      </c>
      <c r="L21" s="319">
        <f t="shared" si="6"/>
        <v>586.51111111111118</v>
      </c>
      <c r="M21" s="319">
        <f t="shared" si="6"/>
        <v>887.4666666666667</v>
      </c>
      <c r="N21" s="319">
        <f t="shared" si="6"/>
        <v>875.8888888888888</v>
      </c>
      <c r="O21" s="319">
        <f t="shared" si="6"/>
        <v>615.95555555555563</v>
      </c>
      <c r="P21" s="13">
        <f t="shared" si="3"/>
        <v>8692.3555555555558</v>
      </c>
      <c r="Q21" s="266">
        <f t="shared" si="4"/>
        <v>0.11937205720144045</v>
      </c>
      <c r="S21" s="409"/>
    </row>
    <row r="22" spans="1:29" s="10" customFormat="1">
      <c r="A22" s="428">
        <v>1.5</v>
      </c>
      <c r="B22" s="199" t="s">
        <v>35</v>
      </c>
      <c r="C22" s="319">
        <f t="shared" ref="C22:O22" si="7">C9/$A22</f>
        <v>1477.2222222222219</v>
      </c>
      <c r="D22" s="319">
        <f t="shared" si="7"/>
        <v>579.68888888888887</v>
      </c>
      <c r="E22" s="319">
        <f t="shared" si="7"/>
        <v>1080.8888888888889</v>
      </c>
      <c r="F22" s="319">
        <f t="shared" si="7"/>
        <v>499.75555555555553</v>
      </c>
      <c r="G22" s="319">
        <f t="shared" si="7"/>
        <v>736.84444444444455</v>
      </c>
      <c r="H22" s="319">
        <f t="shared" si="7"/>
        <v>1284.5555555555554</v>
      </c>
      <c r="I22" s="319">
        <f t="shared" si="7"/>
        <v>1245.377777777778</v>
      </c>
      <c r="J22" s="319">
        <f t="shared" si="7"/>
        <v>1147.5555555555557</v>
      </c>
      <c r="K22" s="319">
        <f t="shared" si="7"/>
        <v>1840.2444444444443</v>
      </c>
      <c r="L22" s="319">
        <f t="shared" si="7"/>
        <v>1155.3111111111111</v>
      </c>
      <c r="M22" s="319">
        <f t="shared" si="7"/>
        <v>1223.911111111111</v>
      </c>
      <c r="N22" s="319">
        <f t="shared" si="7"/>
        <v>1493.2888888888892</v>
      </c>
      <c r="O22" s="319">
        <f t="shared" si="7"/>
        <v>1172.2666666666667</v>
      </c>
      <c r="P22" s="13">
        <f t="shared" si="3"/>
        <v>14936.911111111112</v>
      </c>
      <c r="Q22" s="266">
        <f t="shared" si="4"/>
        <v>0.20512849436178254</v>
      </c>
      <c r="S22" s="409"/>
    </row>
    <row r="23" spans="1:29" s="10" customFormat="1">
      <c r="A23" s="428">
        <v>2</v>
      </c>
      <c r="B23" s="199" t="s">
        <v>36</v>
      </c>
      <c r="C23" s="319">
        <f t="shared" ref="C23:O23" si="8">C10/$A23</f>
        <v>108.33333333333333</v>
      </c>
      <c r="D23" s="319">
        <f t="shared" si="8"/>
        <v>37.833333333333336</v>
      </c>
      <c r="E23" s="319">
        <f t="shared" si="8"/>
        <v>32.43333333333333</v>
      </c>
      <c r="F23" s="319">
        <f t="shared" si="8"/>
        <v>23.066666666666663</v>
      </c>
      <c r="G23" s="319">
        <f t="shared" si="8"/>
        <v>46.06666666666667</v>
      </c>
      <c r="H23" s="319">
        <f t="shared" si="8"/>
        <v>10.233333333333333</v>
      </c>
      <c r="I23" s="319">
        <f t="shared" si="8"/>
        <v>153.46666666666667</v>
      </c>
      <c r="J23" s="319">
        <f t="shared" si="8"/>
        <v>181.4</v>
      </c>
      <c r="K23" s="319">
        <f t="shared" si="8"/>
        <v>14.066666666666668</v>
      </c>
      <c r="L23" s="319">
        <f t="shared" si="8"/>
        <v>83.8</v>
      </c>
      <c r="M23" s="319">
        <f t="shared" si="8"/>
        <v>28.966666666666669</v>
      </c>
      <c r="N23" s="319">
        <f t="shared" si="8"/>
        <v>164.26666666666668</v>
      </c>
      <c r="O23" s="319">
        <f t="shared" si="8"/>
        <v>71.233333333333334</v>
      </c>
      <c r="P23" s="13">
        <f t="shared" si="3"/>
        <v>955.16666666666663</v>
      </c>
      <c r="Q23" s="266">
        <f t="shared" si="4"/>
        <v>1.3117297059640945E-2</v>
      </c>
      <c r="S23" s="409"/>
    </row>
    <row r="24" spans="1:29" s="10" customFormat="1">
      <c r="A24" s="428">
        <v>2.5</v>
      </c>
      <c r="B24" s="199" t="s">
        <v>37</v>
      </c>
      <c r="C24" s="319">
        <f t="shared" ref="C24:O24" si="9">C11/$A24</f>
        <v>158.21333333333331</v>
      </c>
      <c r="D24" s="319">
        <f t="shared" si="9"/>
        <v>274.69333333333327</v>
      </c>
      <c r="E24" s="319">
        <f t="shared" si="9"/>
        <v>97.6</v>
      </c>
      <c r="F24" s="319">
        <f t="shared" si="9"/>
        <v>99.786666666666676</v>
      </c>
      <c r="G24" s="319">
        <f t="shared" si="9"/>
        <v>51.973333333333322</v>
      </c>
      <c r="H24" s="319">
        <f t="shared" si="9"/>
        <v>107.67999999999999</v>
      </c>
      <c r="I24" s="319">
        <f t="shared" si="9"/>
        <v>78.053333333333327</v>
      </c>
      <c r="J24" s="319">
        <f t="shared" si="9"/>
        <v>135.83999999999997</v>
      </c>
      <c r="K24" s="319">
        <f t="shared" si="9"/>
        <v>389.54666666666668</v>
      </c>
      <c r="L24" s="319">
        <f t="shared" si="9"/>
        <v>50.560000000000009</v>
      </c>
      <c r="M24" s="319">
        <f t="shared" si="9"/>
        <v>131.04</v>
      </c>
      <c r="N24" s="319">
        <f t="shared" si="9"/>
        <v>231.92000000000002</v>
      </c>
      <c r="O24" s="319">
        <f t="shared" si="9"/>
        <v>219.41333333333333</v>
      </c>
      <c r="P24" s="13">
        <f t="shared" si="3"/>
        <v>2026.3199999999997</v>
      </c>
      <c r="Q24" s="266">
        <f t="shared" si="4"/>
        <v>2.7827438190080236E-2</v>
      </c>
      <c r="S24" s="410"/>
    </row>
    <row r="25" spans="1:29" s="2" customFormat="1">
      <c r="A25" s="428">
        <v>2.25</v>
      </c>
      <c r="B25" s="199" t="s">
        <v>34</v>
      </c>
      <c r="C25" s="319">
        <f>C12/$A25</f>
        <v>705.77777777777783</v>
      </c>
      <c r="D25" s="319">
        <f t="shared" ref="D25:O25" si="10">D12/$A25</f>
        <v>508.59259259259255</v>
      </c>
      <c r="E25" s="319">
        <f t="shared" si="10"/>
        <v>603.40740740740739</v>
      </c>
      <c r="F25" s="319">
        <f t="shared" si="10"/>
        <v>369.33333333333331</v>
      </c>
      <c r="G25" s="319">
        <f t="shared" si="10"/>
        <v>696.44444444444446</v>
      </c>
      <c r="H25" s="319">
        <f t="shared" si="10"/>
        <v>855.25925925925924</v>
      </c>
      <c r="I25" s="319">
        <f t="shared" si="10"/>
        <v>551.85185185185185</v>
      </c>
      <c r="J25" s="319">
        <f t="shared" si="10"/>
        <v>555.55555555555554</v>
      </c>
      <c r="K25" s="319">
        <f t="shared" si="10"/>
        <v>774.37037037037032</v>
      </c>
      <c r="L25" s="319">
        <f t="shared" si="10"/>
        <v>787.7037037037037</v>
      </c>
      <c r="M25" s="319">
        <f t="shared" si="10"/>
        <v>548</v>
      </c>
      <c r="N25" s="319">
        <f t="shared" si="10"/>
        <v>901.77777777777783</v>
      </c>
      <c r="O25" s="319">
        <f t="shared" si="10"/>
        <v>852.44444444444446</v>
      </c>
      <c r="P25" s="13">
        <f>SUM(C25:O25)</f>
        <v>8710.5185185185201</v>
      </c>
      <c r="Q25" s="266">
        <f t="shared" si="4"/>
        <v>0.11962148904300575</v>
      </c>
      <c r="S25" s="410"/>
    </row>
    <row r="26" spans="1:29" s="2" customFormat="1">
      <c r="A26" s="344">
        <v>1.5</v>
      </c>
      <c r="B26" s="199" t="s">
        <v>14</v>
      </c>
      <c r="C26" s="319">
        <f t="shared" ref="C26:O26" si="11">C13/$A26</f>
        <v>371.11111111111109</v>
      </c>
      <c r="D26" s="319">
        <f t="shared" si="11"/>
        <v>119.77777777777777</v>
      </c>
      <c r="E26" s="319">
        <f t="shared" si="11"/>
        <v>366.4444444444444</v>
      </c>
      <c r="F26" s="319">
        <f t="shared" si="11"/>
        <v>117.77777777777777</v>
      </c>
      <c r="G26" s="319">
        <f t="shared" si="11"/>
        <v>198.66666666666666</v>
      </c>
      <c r="H26" s="319">
        <f t="shared" si="11"/>
        <v>422.22222222222223</v>
      </c>
      <c r="I26" s="319">
        <f t="shared" si="11"/>
        <v>351.11111111111109</v>
      </c>
      <c r="J26" s="319">
        <f t="shared" si="11"/>
        <v>274</v>
      </c>
      <c r="K26" s="319">
        <f t="shared" si="11"/>
        <v>569.33333333333337</v>
      </c>
      <c r="L26" s="319">
        <f t="shared" si="11"/>
        <v>244.66666666666666</v>
      </c>
      <c r="M26" s="319">
        <f t="shared" si="11"/>
        <v>360</v>
      </c>
      <c r="N26" s="319">
        <f t="shared" si="11"/>
        <v>361.11111111111109</v>
      </c>
      <c r="O26" s="319">
        <f t="shared" si="11"/>
        <v>285.77777777777777</v>
      </c>
      <c r="P26" s="13">
        <f t="shared" si="3"/>
        <v>4042.0000000000005</v>
      </c>
      <c r="Q26" s="266">
        <f t="shared" si="4"/>
        <v>5.5508757335615472E-2</v>
      </c>
      <c r="S26" s="410"/>
    </row>
    <row r="27" spans="1:29" s="2" customFormat="1">
      <c r="A27" s="428">
        <v>0.05</v>
      </c>
      <c r="B27" s="199" t="s">
        <v>40</v>
      </c>
      <c r="C27" s="319">
        <f t="shared" ref="C27:O27" si="12">C14/$A27</f>
        <v>579.48983408267247</v>
      </c>
      <c r="D27" s="319">
        <f t="shared" si="12"/>
        <v>544.17220687302893</v>
      </c>
      <c r="E27" s="319">
        <f t="shared" si="12"/>
        <v>490.02882417277124</v>
      </c>
      <c r="F27" s="319">
        <f t="shared" si="12"/>
        <v>539.45357039176406</v>
      </c>
      <c r="G27" s="319">
        <f t="shared" si="12"/>
        <v>524.20955626527052</v>
      </c>
      <c r="H27" s="319">
        <f t="shared" si="12"/>
        <v>588.00569927758204</v>
      </c>
      <c r="I27" s="319">
        <f t="shared" si="12"/>
        <v>516.26223276221015</v>
      </c>
      <c r="J27" s="319">
        <f t="shared" si="12"/>
        <v>628.74604764422281</v>
      </c>
      <c r="K27" s="319">
        <f t="shared" si="12"/>
        <v>555.42054267203105</v>
      </c>
      <c r="L27" s="319">
        <f t="shared" si="12"/>
        <v>664.64843210283141</v>
      </c>
      <c r="M27" s="319">
        <f t="shared" si="12"/>
        <v>391.22251583193565</v>
      </c>
      <c r="N27" s="319">
        <f t="shared" si="12"/>
        <v>548.69548856833376</v>
      </c>
      <c r="O27" s="319">
        <f t="shared" si="12"/>
        <v>612.20396553135902</v>
      </c>
      <c r="P27" s="13">
        <f t="shared" si="3"/>
        <v>7182.5589161760117</v>
      </c>
      <c r="Q27" s="266">
        <f t="shared" si="4"/>
        <v>9.8638030659766313E-2</v>
      </c>
      <c r="S27" s="410"/>
    </row>
    <row r="28" spans="1:29" s="2" customFormat="1">
      <c r="A28" s="428">
        <v>0.5</v>
      </c>
      <c r="B28" s="199" t="s">
        <v>38</v>
      </c>
      <c r="C28" s="319">
        <f t="shared" ref="C28:O28" si="13">C15/$A28</f>
        <v>834</v>
      </c>
      <c r="D28" s="319">
        <f t="shared" si="13"/>
        <v>442.66666666666669</v>
      </c>
      <c r="E28" s="319">
        <f t="shared" si="13"/>
        <v>497.33333333333331</v>
      </c>
      <c r="F28" s="319">
        <f t="shared" si="13"/>
        <v>308.66666666666669</v>
      </c>
      <c r="G28" s="319">
        <f t="shared" si="13"/>
        <v>369.33333333333331</v>
      </c>
      <c r="H28" s="319">
        <f t="shared" si="13"/>
        <v>297.33333333333331</v>
      </c>
      <c r="I28" s="319">
        <f t="shared" si="13"/>
        <v>489.33333333333331</v>
      </c>
      <c r="J28" s="319">
        <f t="shared" si="13"/>
        <v>804.66666666666663</v>
      </c>
      <c r="K28" s="319">
        <f t="shared" si="13"/>
        <v>667.33333333333337</v>
      </c>
      <c r="L28" s="319">
        <f t="shared" si="13"/>
        <v>650.66666666666663</v>
      </c>
      <c r="M28" s="319">
        <f t="shared" si="13"/>
        <v>551.33333333333337</v>
      </c>
      <c r="N28" s="319">
        <f t="shared" si="13"/>
        <v>779.33333333333337</v>
      </c>
      <c r="O28" s="319">
        <f t="shared" si="13"/>
        <v>809.33333333333337</v>
      </c>
      <c r="P28" s="13">
        <f t="shared" si="3"/>
        <v>7501.333333333333</v>
      </c>
      <c r="Q28" s="266">
        <f t="shared" si="4"/>
        <v>0.10301575746995632</v>
      </c>
      <c r="S28" s="410"/>
      <c r="AC28" s="2" t="s">
        <v>13</v>
      </c>
    </row>
    <row r="29" spans="1:29" s="2" customFormat="1">
      <c r="A29" s="429">
        <v>150</v>
      </c>
      <c r="B29" s="204" t="s">
        <v>39</v>
      </c>
      <c r="C29" s="317">
        <f>C16/$A29</f>
        <v>539.9066444444444</v>
      </c>
      <c r="D29" s="317">
        <f t="shared" ref="D29:O29" si="14">D16/$A29</f>
        <v>93.828222222222209</v>
      </c>
      <c r="E29" s="317">
        <f t="shared" si="14"/>
        <v>261.03618444444442</v>
      </c>
      <c r="F29" s="317">
        <f t="shared" si="14"/>
        <v>88.927222222222227</v>
      </c>
      <c r="G29" s="317">
        <f t="shared" si="14"/>
        <v>144.22066666666669</v>
      </c>
      <c r="H29" s="317">
        <f t="shared" si="14"/>
        <v>186.29833333333335</v>
      </c>
      <c r="I29" s="317">
        <f t="shared" si="14"/>
        <v>242.1422666666667</v>
      </c>
      <c r="J29" s="317">
        <f t="shared" si="14"/>
        <v>411.97028888888889</v>
      </c>
      <c r="K29" s="317">
        <f t="shared" si="14"/>
        <v>315.0146666666667</v>
      </c>
      <c r="L29" s="317">
        <f t="shared" si="14"/>
        <v>641.43547163840356</v>
      </c>
      <c r="M29" s="317">
        <f t="shared" si="14"/>
        <v>419.49225799999999</v>
      </c>
      <c r="N29" s="317">
        <f t="shared" si="14"/>
        <v>457.64155555555556</v>
      </c>
      <c r="O29" s="317">
        <f t="shared" si="14"/>
        <v>915.89777777777772</v>
      </c>
      <c r="P29" s="18">
        <f t="shared" si="3"/>
        <v>4717.8115585272926</v>
      </c>
      <c r="Q29" s="359">
        <f t="shared" si="4"/>
        <v>6.4789672676262566E-2</v>
      </c>
      <c r="S29" s="410"/>
      <c r="AC29" s="2" t="s">
        <v>13</v>
      </c>
    </row>
    <row r="30" spans="1:29" s="2" customFormat="1">
      <c r="B30" s="26"/>
      <c r="C30" s="328"/>
      <c r="D30" s="329"/>
      <c r="E30" s="274" t="s">
        <v>13</v>
      </c>
      <c r="F30" s="274"/>
      <c r="G30" s="274"/>
      <c r="H30" s="274"/>
      <c r="I30" s="274"/>
      <c r="J30" s="274"/>
      <c r="K30" s="274"/>
      <c r="L30" s="274"/>
      <c r="M30" s="274"/>
      <c r="N30" s="274"/>
      <c r="O30" s="274"/>
      <c r="P30" s="273">
        <f>SUM(P19:P29)</f>
        <v>72817.338993221827</v>
      </c>
      <c r="Q30" s="266">
        <f t="shared" si="4"/>
        <v>1</v>
      </c>
      <c r="S30" s="197"/>
      <c r="AC30" s="2" t="s">
        <v>13</v>
      </c>
    </row>
    <row r="31" spans="1:29" s="2" customFormat="1">
      <c r="B31" s="26"/>
      <c r="C31" s="328"/>
      <c r="D31" s="329"/>
      <c r="E31" s="274"/>
      <c r="F31" s="274"/>
      <c r="G31" s="274"/>
      <c r="H31" s="274"/>
      <c r="I31" s="274"/>
      <c r="J31" s="274"/>
      <c r="K31" s="274"/>
      <c r="L31" s="274"/>
      <c r="M31" s="274"/>
      <c r="N31" s="274"/>
      <c r="O31" s="274"/>
      <c r="P31" s="274"/>
      <c r="R31" s="19"/>
      <c r="S31" s="197"/>
      <c r="AC31" s="2" t="s">
        <v>13</v>
      </c>
    </row>
    <row r="32" spans="1:29" s="2" customFormat="1">
      <c r="B32" s="6" t="s">
        <v>17</v>
      </c>
      <c r="C32" s="123" t="s">
        <v>19</v>
      </c>
      <c r="D32" s="123" t="s">
        <v>20</v>
      </c>
      <c r="E32" s="123" t="s">
        <v>21</v>
      </c>
      <c r="F32" s="123" t="s">
        <v>22</v>
      </c>
      <c r="G32" s="123" t="s">
        <v>23</v>
      </c>
      <c r="H32" s="123" t="s">
        <v>24</v>
      </c>
      <c r="I32" s="123" t="s">
        <v>25</v>
      </c>
      <c r="J32" s="123" t="s">
        <v>26</v>
      </c>
      <c r="K32" s="123" t="s">
        <v>27</v>
      </c>
      <c r="L32" s="123" t="s">
        <v>28</v>
      </c>
      <c r="M32" s="123" t="s">
        <v>29</v>
      </c>
      <c r="N32" s="123" t="s">
        <v>30</v>
      </c>
      <c r="O32" s="123" t="s">
        <v>31</v>
      </c>
      <c r="P32" s="17" t="s">
        <v>71</v>
      </c>
      <c r="R32" s="19"/>
      <c r="S32" s="197"/>
    </row>
    <row r="33" spans="2:29" s="2" customFormat="1">
      <c r="B33" s="11" t="s">
        <v>32</v>
      </c>
      <c r="C33" s="383">
        <v>0.02</v>
      </c>
      <c r="D33" s="381">
        <v>0.02</v>
      </c>
      <c r="E33" s="381">
        <v>0.02</v>
      </c>
      <c r="F33" s="381">
        <v>0.02</v>
      </c>
      <c r="G33" s="381">
        <v>0.03</v>
      </c>
      <c r="H33" s="381">
        <v>0.03</v>
      </c>
      <c r="I33" s="381">
        <v>0.03</v>
      </c>
      <c r="J33" s="381">
        <v>0.02</v>
      </c>
      <c r="K33" s="381">
        <v>0.02</v>
      </c>
      <c r="L33" s="381">
        <v>0.02</v>
      </c>
      <c r="M33" s="381">
        <v>0.02</v>
      </c>
      <c r="N33" s="381">
        <v>0.03</v>
      </c>
      <c r="O33" s="384">
        <v>0.03</v>
      </c>
      <c r="P33" s="20">
        <f>AVERAGE(C33:O33)</f>
        <v>2.3846153846153843E-2</v>
      </c>
      <c r="Q33" s="10"/>
      <c r="R33" s="2" t="s">
        <v>13</v>
      </c>
      <c r="S33" s="197"/>
      <c r="AC33" s="2" t="s">
        <v>13</v>
      </c>
    </row>
    <row r="34" spans="2:29" s="2" customFormat="1">
      <c r="B34" s="11" t="s">
        <v>8</v>
      </c>
      <c r="C34" s="385">
        <v>0.04</v>
      </c>
      <c r="D34" s="382">
        <v>0.04</v>
      </c>
      <c r="E34" s="382">
        <v>0.04</v>
      </c>
      <c r="F34" s="382">
        <v>0.04</v>
      </c>
      <c r="G34" s="382">
        <v>0.05</v>
      </c>
      <c r="H34" s="382">
        <v>0.05</v>
      </c>
      <c r="I34" s="382">
        <v>0.05</v>
      </c>
      <c r="J34" s="382">
        <v>0.04</v>
      </c>
      <c r="K34" s="382">
        <v>0.04</v>
      </c>
      <c r="L34" s="382">
        <v>0.04</v>
      </c>
      <c r="M34" s="382">
        <v>0.04</v>
      </c>
      <c r="N34" s="382">
        <v>0.05</v>
      </c>
      <c r="O34" s="386">
        <v>0.05</v>
      </c>
      <c r="P34" s="20">
        <f t="shared" ref="P34:P44" si="15">AVERAGE(C34:O34)</f>
        <v>4.384615384615384E-2</v>
      </c>
      <c r="Q34" s="10"/>
      <c r="S34" s="197"/>
      <c r="AC34" s="2" t="s">
        <v>13</v>
      </c>
    </row>
    <row r="35" spans="2:29" s="2" customFormat="1">
      <c r="B35" s="11" t="s">
        <v>33</v>
      </c>
      <c r="C35" s="385">
        <v>6.5000000000000002E-2</v>
      </c>
      <c r="D35" s="382">
        <v>6.5000000000000002E-2</v>
      </c>
      <c r="E35" s="382">
        <v>6.5000000000000002E-2</v>
      </c>
      <c r="F35" s="382">
        <v>6.5000000000000002E-2</v>
      </c>
      <c r="G35" s="382">
        <v>7.0000000000000007E-2</v>
      </c>
      <c r="H35" s="382">
        <v>7.0000000000000007E-2</v>
      </c>
      <c r="I35" s="382">
        <v>7.0000000000000007E-2</v>
      </c>
      <c r="J35" s="382">
        <v>6.5000000000000002E-2</v>
      </c>
      <c r="K35" s="382">
        <v>6.5000000000000002E-2</v>
      </c>
      <c r="L35" s="382">
        <v>6.5000000000000002E-2</v>
      </c>
      <c r="M35" s="382">
        <v>6.5000000000000002E-2</v>
      </c>
      <c r="N35" s="382">
        <v>7.0000000000000007E-2</v>
      </c>
      <c r="O35" s="386">
        <v>7.0000000000000007E-2</v>
      </c>
      <c r="P35" s="20">
        <f t="shared" si="15"/>
        <v>6.6923076923076932E-2</v>
      </c>
      <c r="Q35" s="10"/>
      <c r="S35" s="197"/>
      <c r="AC35" s="2" t="s">
        <v>13</v>
      </c>
    </row>
    <row r="36" spans="2:29" s="10" customFormat="1">
      <c r="B36" s="11" t="s">
        <v>35</v>
      </c>
      <c r="C36" s="385">
        <v>0.2</v>
      </c>
      <c r="D36" s="382">
        <v>0.2</v>
      </c>
      <c r="E36" s="382">
        <v>0.2</v>
      </c>
      <c r="F36" s="382">
        <v>0.2</v>
      </c>
      <c r="G36" s="382">
        <v>0.2</v>
      </c>
      <c r="H36" s="382">
        <v>0.2</v>
      </c>
      <c r="I36" s="382">
        <v>0.2</v>
      </c>
      <c r="J36" s="382">
        <v>0.2</v>
      </c>
      <c r="K36" s="382">
        <v>0.2</v>
      </c>
      <c r="L36" s="382">
        <v>0.2</v>
      </c>
      <c r="M36" s="382">
        <v>0.2</v>
      </c>
      <c r="N36" s="382">
        <v>0.2</v>
      </c>
      <c r="O36" s="386">
        <v>0.2</v>
      </c>
      <c r="P36" s="20">
        <f t="shared" si="15"/>
        <v>0.2</v>
      </c>
      <c r="Q36" s="20"/>
      <c r="S36" s="197"/>
      <c r="AC36" s="10" t="s">
        <v>13</v>
      </c>
    </row>
    <row r="37" spans="2:29" s="10" customFormat="1">
      <c r="B37" s="11" t="s">
        <v>36</v>
      </c>
      <c r="C37" s="385">
        <v>0.15</v>
      </c>
      <c r="D37" s="382">
        <v>0.125</v>
      </c>
      <c r="E37" s="382">
        <v>0.125</v>
      </c>
      <c r="F37" s="382">
        <v>0.125</v>
      </c>
      <c r="G37" s="382">
        <v>0.125</v>
      </c>
      <c r="H37" s="382">
        <v>0.05</v>
      </c>
      <c r="I37" s="382">
        <v>0.125</v>
      </c>
      <c r="J37" s="382">
        <v>0.15</v>
      </c>
      <c r="K37" s="382">
        <v>0.125</v>
      </c>
      <c r="L37" s="382">
        <v>0.15</v>
      </c>
      <c r="M37" s="382">
        <v>0.125</v>
      </c>
      <c r="N37" s="382">
        <v>0.125</v>
      </c>
      <c r="O37" s="386">
        <v>0.125</v>
      </c>
      <c r="P37" s="20">
        <f t="shared" si="15"/>
        <v>0.125</v>
      </c>
      <c r="Q37" s="22"/>
      <c r="S37" s="197"/>
      <c r="AC37" s="10" t="s">
        <v>13</v>
      </c>
    </row>
    <row r="38" spans="2:29" s="2" customFormat="1">
      <c r="B38" s="11" t="s">
        <v>37</v>
      </c>
      <c r="C38" s="387">
        <v>0.125</v>
      </c>
      <c r="D38" s="388">
        <v>0.15</v>
      </c>
      <c r="E38" s="388">
        <v>0.15</v>
      </c>
      <c r="F38" s="388">
        <v>0.15</v>
      </c>
      <c r="G38" s="388">
        <v>0.125</v>
      </c>
      <c r="H38" s="388">
        <v>0.125</v>
      </c>
      <c r="I38" s="388">
        <v>0.125</v>
      </c>
      <c r="J38" s="388">
        <v>0.125</v>
      </c>
      <c r="K38" s="388">
        <v>0.15</v>
      </c>
      <c r="L38" s="388">
        <v>0.125</v>
      </c>
      <c r="M38" s="388">
        <v>0.15</v>
      </c>
      <c r="N38" s="388">
        <v>0.125</v>
      </c>
      <c r="O38" s="389">
        <v>0.125</v>
      </c>
      <c r="P38" s="20">
        <f t="shared" si="15"/>
        <v>0.13461538461538461</v>
      </c>
      <c r="Q38" s="22"/>
      <c r="R38" s="10"/>
      <c r="S38" s="197"/>
      <c r="AC38" s="2" t="s">
        <v>13</v>
      </c>
    </row>
    <row r="39" spans="2:29" s="10" customFormat="1">
      <c r="B39" s="11" t="s">
        <v>34</v>
      </c>
      <c r="C39" s="19">
        <v>0.1</v>
      </c>
      <c r="D39" s="19">
        <v>0.1</v>
      </c>
      <c r="E39" s="19">
        <v>0.1</v>
      </c>
      <c r="F39" s="19">
        <v>7.4999999999999997E-2</v>
      </c>
      <c r="G39" s="19">
        <v>0.05</v>
      </c>
      <c r="H39" s="19">
        <v>0.125</v>
      </c>
      <c r="I39" s="19">
        <v>0.1</v>
      </c>
      <c r="J39" s="19">
        <v>7.4999999999999997E-2</v>
      </c>
      <c r="K39" s="19">
        <v>7.4999999999999997E-2</v>
      </c>
      <c r="L39" s="19">
        <v>0.1</v>
      </c>
      <c r="M39" s="19">
        <v>0.1</v>
      </c>
      <c r="N39" s="19">
        <v>0.1</v>
      </c>
      <c r="O39" s="19">
        <v>0.1</v>
      </c>
      <c r="P39" s="20">
        <f>AVERAGE(C39:O39)</f>
        <v>9.2307692307692299E-2</v>
      </c>
      <c r="R39" s="2"/>
      <c r="S39" s="197"/>
      <c r="AC39" s="10" t="s">
        <v>13</v>
      </c>
    </row>
    <row r="40" spans="2:29" s="2" customFormat="1">
      <c r="B40" s="11" t="s">
        <v>14</v>
      </c>
      <c r="C40" s="19">
        <v>0.05</v>
      </c>
      <c r="D40" s="19">
        <v>0.05</v>
      </c>
      <c r="E40" s="19">
        <v>0.1</v>
      </c>
      <c r="F40" s="19">
        <v>7.4999999999999997E-2</v>
      </c>
      <c r="G40" s="19">
        <v>7.4999999999999997E-2</v>
      </c>
      <c r="H40" s="19">
        <v>0.1</v>
      </c>
      <c r="I40" s="19">
        <v>7.4999999999999997E-2</v>
      </c>
      <c r="J40" s="19">
        <v>0.05</v>
      </c>
      <c r="K40" s="19">
        <v>0.1</v>
      </c>
      <c r="L40" s="19">
        <v>0.05</v>
      </c>
      <c r="M40" s="19">
        <v>7.4999999999999997E-2</v>
      </c>
      <c r="N40" s="19">
        <v>0.1</v>
      </c>
      <c r="O40" s="19">
        <v>0.05</v>
      </c>
      <c r="P40" s="20">
        <f t="shared" si="15"/>
        <v>7.3076923076923081E-2</v>
      </c>
      <c r="Q40" s="4"/>
      <c r="R40" s="23"/>
      <c r="S40" s="197"/>
      <c r="AC40" s="2" t="s">
        <v>13</v>
      </c>
    </row>
    <row r="41" spans="2:29" s="2" customFormat="1">
      <c r="B41" s="11" t="s">
        <v>40</v>
      </c>
      <c r="C41" s="19">
        <v>0.1</v>
      </c>
      <c r="D41" s="19">
        <v>0.1</v>
      </c>
      <c r="E41" s="19">
        <v>7.4999999999999997E-2</v>
      </c>
      <c r="F41" s="19">
        <v>0.1</v>
      </c>
      <c r="G41" s="19">
        <v>0.1</v>
      </c>
      <c r="H41" s="19">
        <v>0.1</v>
      </c>
      <c r="I41" s="19">
        <v>0.05</v>
      </c>
      <c r="J41" s="19">
        <v>0.1</v>
      </c>
      <c r="K41" s="19">
        <v>0.1</v>
      </c>
      <c r="L41" s="19">
        <v>0.1</v>
      </c>
      <c r="M41" s="19">
        <v>0.1</v>
      </c>
      <c r="N41" s="19">
        <v>0.05</v>
      </c>
      <c r="O41" s="19">
        <v>7.4999999999999997E-2</v>
      </c>
      <c r="P41" s="20">
        <f t="shared" si="15"/>
        <v>8.8461538461538453E-2</v>
      </c>
      <c r="Q41" s="20"/>
      <c r="R41" s="10"/>
      <c r="S41" s="10"/>
      <c r="AC41" s="2" t="s">
        <v>13</v>
      </c>
    </row>
    <row r="42" spans="2:29" s="2" customFormat="1">
      <c r="B42" s="11" t="s">
        <v>38</v>
      </c>
      <c r="C42" s="19">
        <v>7.4999999999999997E-2</v>
      </c>
      <c r="D42" s="19">
        <v>7.4999999999999997E-2</v>
      </c>
      <c r="E42" s="19">
        <v>0.05</v>
      </c>
      <c r="F42" s="19">
        <v>0.1</v>
      </c>
      <c r="G42" s="19">
        <v>7.4999999999999997E-2</v>
      </c>
      <c r="H42" s="19">
        <v>7.4999999999999997E-2</v>
      </c>
      <c r="I42" s="19">
        <v>7.4999999999999997E-2</v>
      </c>
      <c r="J42" s="19">
        <v>0.1</v>
      </c>
      <c r="K42" s="19">
        <v>0.05</v>
      </c>
      <c r="L42" s="19">
        <v>7.4999999999999997E-2</v>
      </c>
      <c r="M42" s="19">
        <v>7.4999999999999997E-2</v>
      </c>
      <c r="N42" s="19">
        <v>7.4999999999999997E-2</v>
      </c>
      <c r="O42" s="19">
        <v>0.1</v>
      </c>
      <c r="P42" s="20">
        <f t="shared" si="15"/>
        <v>7.6923076923076913E-2</v>
      </c>
      <c r="Q42" s="20"/>
      <c r="S42" s="10"/>
      <c r="AC42" s="2" t="s">
        <v>13</v>
      </c>
    </row>
    <row r="43" spans="2:29" s="2" customFormat="1">
      <c r="B43" s="14" t="s">
        <v>39</v>
      </c>
      <c r="C43" s="205">
        <v>7.4999999999999997E-2</v>
      </c>
      <c r="D43" s="205">
        <v>7.4999999999999997E-2</v>
      </c>
      <c r="E43" s="205">
        <v>7.4999999999999997E-2</v>
      </c>
      <c r="F43" s="205">
        <v>0.05</v>
      </c>
      <c r="G43" s="205">
        <v>0.1</v>
      </c>
      <c r="H43" s="205">
        <v>7.4999999999999997E-2</v>
      </c>
      <c r="I43" s="205">
        <v>0.1</v>
      </c>
      <c r="J43" s="205">
        <v>7.4999999999999997E-2</v>
      </c>
      <c r="K43" s="205">
        <v>7.4999999999999997E-2</v>
      </c>
      <c r="L43" s="205">
        <v>7.4999999999999997E-2</v>
      </c>
      <c r="M43" s="205">
        <v>0.05</v>
      </c>
      <c r="N43" s="205">
        <v>7.4999999999999997E-2</v>
      </c>
      <c r="O43" s="205">
        <v>7.4999999999999997E-2</v>
      </c>
      <c r="P43" s="360">
        <f t="shared" si="15"/>
        <v>7.4999999999999983E-2</v>
      </c>
      <c r="Q43" s="19"/>
      <c r="S43" s="10"/>
      <c r="AC43" s="2" t="s">
        <v>13</v>
      </c>
    </row>
    <row r="44" spans="2:29" s="2" customFormat="1">
      <c r="B44" s="26"/>
      <c r="C44" s="24">
        <f t="shared" ref="C44:O44" si="16">SUM(C33:C43)</f>
        <v>0.99999999999999989</v>
      </c>
      <c r="D44" s="24">
        <f t="shared" si="16"/>
        <v>0.99999999999999989</v>
      </c>
      <c r="E44" s="24">
        <f t="shared" si="16"/>
        <v>0.99999999999999989</v>
      </c>
      <c r="F44" s="24">
        <f t="shared" si="16"/>
        <v>0.99999999999999989</v>
      </c>
      <c r="G44" s="24">
        <f t="shared" si="16"/>
        <v>1</v>
      </c>
      <c r="H44" s="24">
        <f t="shared" si="16"/>
        <v>0.99999999999999989</v>
      </c>
      <c r="I44" s="24">
        <f t="shared" si="16"/>
        <v>1</v>
      </c>
      <c r="J44" s="24">
        <f t="shared" si="16"/>
        <v>0.99999999999999989</v>
      </c>
      <c r="K44" s="24">
        <f t="shared" si="16"/>
        <v>0.99999999999999989</v>
      </c>
      <c r="L44" s="24">
        <f t="shared" si="16"/>
        <v>0.99999999999999989</v>
      </c>
      <c r="M44" s="24">
        <f t="shared" si="16"/>
        <v>0.99999999999999989</v>
      </c>
      <c r="N44" s="24">
        <f t="shared" si="16"/>
        <v>1</v>
      </c>
      <c r="O44" s="24">
        <f t="shared" si="16"/>
        <v>1</v>
      </c>
      <c r="P44" s="20">
        <f t="shared" si="15"/>
        <v>1</v>
      </c>
      <c r="Q44" s="20"/>
      <c r="S44" s="10"/>
    </row>
    <row r="45" spans="2:29" s="2" customFormat="1">
      <c r="B45" s="4"/>
      <c r="Q45" s="25"/>
      <c r="S45" s="10"/>
    </row>
    <row r="46" spans="2:29" s="2" customFormat="1">
      <c r="B46" s="6" t="s">
        <v>72</v>
      </c>
      <c r="C46" s="17" t="s">
        <v>19</v>
      </c>
      <c r="D46" s="17" t="s">
        <v>20</v>
      </c>
      <c r="E46" s="17" t="s">
        <v>21</v>
      </c>
      <c r="F46" s="17" t="s">
        <v>22</v>
      </c>
      <c r="G46" s="17" t="s">
        <v>23</v>
      </c>
      <c r="H46" s="17" t="s">
        <v>24</v>
      </c>
      <c r="I46" s="17" t="s">
        <v>25</v>
      </c>
      <c r="J46" s="17" t="s">
        <v>26</v>
      </c>
      <c r="K46" s="17" t="s">
        <v>27</v>
      </c>
      <c r="L46" s="17" t="s">
        <v>28</v>
      </c>
      <c r="M46" s="17" t="s">
        <v>29</v>
      </c>
      <c r="N46" s="17" t="s">
        <v>30</v>
      </c>
      <c r="O46" s="17" t="s">
        <v>31</v>
      </c>
      <c r="P46" s="17" t="s">
        <v>69</v>
      </c>
      <c r="S46" s="10"/>
    </row>
    <row r="47" spans="2:29" s="2" customFormat="1">
      <c r="B47" s="11" t="s">
        <v>32</v>
      </c>
      <c r="C47" s="399">
        <f t="shared" ref="C47:O47" si="17">C19*C33</f>
        <v>11.501600000000002</v>
      </c>
      <c r="D47" s="399">
        <f t="shared" si="17"/>
        <v>6.4290666666666665</v>
      </c>
      <c r="E47" s="399">
        <f t="shared" si="17"/>
        <v>10.7896</v>
      </c>
      <c r="F47" s="399">
        <f t="shared" si="17"/>
        <v>4.8714666666666666</v>
      </c>
      <c r="G47" s="399">
        <f t="shared" si="17"/>
        <v>11.3584</v>
      </c>
      <c r="H47" s="399">
        <f t="shared" si="17"/>
        <v>20.172400000000003</v>
      </c>
      <c r="I47" s="399">
        <f t="shared" si="17"/>
        <v>16.403999999999996</v>
      </c>
      <c r="J47" s="399">
        <f t="shared" si="17"/>
        <v>9.7330666666666676</v>
      </c>
      <c r="K47" s="399">
        <f t="shared" si="17"/>
        <v>15.513866666666669</v>
      </c>
      <c r="L47" s="399">
        <f t="shared" si="17"/>
        <v>9.3637333333333341</v>
      </c>
      <c r="M47" s="399">
        <f t="shared" si="17"/>
        <v>12.325333333333333</v>
      </c>
      <c r="N47" s="399">
        <f t="shared" si="17"/>
        <v>21.27</v>
      </c>
      <c r="O47" s="399">
        <f t="shared" si="17"/>
        <v>15.639999999999997</v>
      </c>
      <c r="P47" s="275">
        <f t="shared" ref="P47:P57" si="18">SUM(C47:O47)</f>
        <v>165.37253333333334</v>
      </c>
    </row>
    <row r="48" spans="2:29" s="2" customFormat="1">
      <c r="B48" s="11" t="s">
        <v>8</v>
      </c>
      <c r="C48" s="399">
        <f t="shared" ref="C48:O48" si="19">C20*C34</f>
        <v>23.884666666666668</v>
      </c>
      <c r="D48" s="399">
        <f t="shared" si="19"/>
        <v>11.651333333333335</v>
      </c>
      <c r="E48" s="399">
        <f t="shared" si="19"/>
        <v>22.578000000000003</v>
      </c>
      <c r="F48" s="399">
        <f t="shared" si="19"/>
        <v>10</v>
      </c>
      <c r="G48" s="399">
        <f t="shared" si="19"/>
        <v>19.057500000000001</v>
      </c>
      <c r="H48" s="399">
        <f t="shared" si="19"/>
        <v>33.500833333333333</v>
      </c>
      <c r="I48" s="399">
        <f t="shared" si="19"/>
        <v>29.923333333333332</v>
      </c>
      <c r="J48" s="399">
        <f t="shared" si="19"/>
        <v>20.132666666666665</v>
      </c>
      <c r="K48" s="399">
        <f t="shared" si="19"/>
        <v>36.826000000000001</v>
      </c>
      <c r="L48" s="399">
        <f t="shared" si="19"/>
        <v>19.484666666666666</v>
      </c>
      <c r="M48" s="399">
        <f t="shared" si="19"/>
        <v>28.274666666666672</v>
      </c>
      <c r="N48" s="399">
        <f t="shared" si="19"/>
        <v>35.692500000000003</v>
      </c>
      <c r="O48" s="399">
        <f t="shared" si="19"/>
        <v>25.676666666666666</v>
      </c>
      <c r="P48" s="275">
        <f t="shared" si="18"/>
        <v>316.68283333333335</v>
      </c>
    </row>
    <row r="49" spans="1:19" s="2" customFormat="1">
      <c r="A49" s="10"/>
      <c r="B49" s="11" t="s">
        <v>33</v>
      </c>
      <c r="C49" s="399">
        <f t="shared" ref="C49:O49" si="20">C21*C35</f>
        <v>47.489000000000004</v>
      </c>
      <c r="D49" s="399">
        <f t="shared" si="20"/>
        <v>21.047000000000001</v>
      </c>
      <c r="E49" s="399">
        <f t="shared" si="20"/>
        <v>45.349777777777788</v>
      </c>
      <c r="F49" s="399">
        <f t="shared" si="20"/>
        <v>19.300666666666668</v>
      </c>
      <c r="G49" s="399">
        <f t="shared" si="20"/>
        <v>32.022666666666666</v>
      </c>
      <c r="H49" s="399">
        <f t="shared" si="20"/>
        <v>55.805555555555557</v>
      </c>
      <c r="I49" s="399">
        <f t="shared" si="20"/>
        <v>53.291777777777781</v>
      </c>
      <c r="J49" s="399">
        <f t="shared" si="20"/>
        <v>39.658666666666669</v>
      </c>
      <c r="K49" s="399">
        <f t="shared" si="20"/>
        <v>68.339555555555549</v>
      </c>
      <c r="L49" s="399">
        <f t="shared" si="20"/>
        <v>38.123222222222225</v>
      </c>
      <c r="M49" s="399">
        <f t="shared" si="20"/>
        <v>57.68533333333334</v>
      </c>
      <c r="N49" s="399">
        <f t="shared" si="20"/>
        <v>61.312222222222225</v>
      </c>
      <c r="O49" s="399">
        <f t="shared" si="20"/>
        <v>43.116888888888901</v>
      </c>
      <c r="P49" s="275">
        <f t="shared" si="18"/>
        <v>582.54233333333332</v>
      </c>
    </row>
    <row r="50" spans="1:19" s="10" customFormat="1">
      <c r="B50" s="11" t="s">
        <v>35</v>
      </c>
      <c r="C50" s="399">
        <f t="shared" ref="C50:O50" si="21">C22*C36</f>
        <v>295.4444444444444</v>
      </c>
      <c r="D50" s="399">
        <f t="shared" si="21"/>
        <v>115.93777777777778</v>
      </c>
      <c r="E50" s="399">
        <f t="shared" si="21"/>
        <v>216.17777777777781</v>
      </c>
      <c r="F50" s="399">
        <f t="shared" si="21"/>
        <v>99.951111111111118</v>
      </c>
      <c r="G50" s="399">
        <f t="shared" si="21"/>
        <v>147.3688888888889</v>
      </c>
      <c r="H50" s="399">
        <f t="shared" si="21"/>
        <v>256.9111111111111</v>
      </c>
      <c r="I50" s="399">
        <f t="shared" si="21"/>
        <v>249.07555555555561</v>
      </c>
      <c r="J50" s="399">
        <f t="shared" si="21"/>
        <v>229.51111111111115</v>
      </c>
      <c r="K50" s="399">
        <f t="shared" si="21"/>
        <v>368.04888888888888</v>
      </c>
      <c r="L50" s="399">
        <f t="shared" si="21"/>
        <v>231.06222222222223</v>
      </c>
      <c r="M50" s="399">
        <f t="shared" si="21"/>
        <v>244.78222222222223</v>
      </c>
      <c r="N50" s="399">
        <f t="shared" si="21"/>
        <v>298.65777777777788</v>
      </c>
      <c r="O50" s="399">
        <f t="shared" si="21"/>
        <v>234.45333333333335</v>
      </c>
      <c r="P50" s="275">
        <f t="shared" si="18"/>
        <v>2987.3822222222225</v>
      </c>
    </row>
    <row r="51" spans="1:19" s="10" customFormat="1">
      <c r="A51" s="2"/>
      <c r="B51" s="11" t="s">
        <v>36</v>
      </c>
      <c r="C51" s="399">
        <f t="shared" ref="C51:O51" si="22">C23*C37</f>
        <v>16.25</v>
      </c>
      <c r="D51" s="399">
        <f t="shared" si="22"/>
        <v>4.729166666666667</v>
      </c>
      <c r="E51" s="399">
        <f t="shared" si="22"/>
        <v>4.0541666666666663</v>
      </c>
      <c r="F51" s="399">
        <f t="shared" si="22"/>
        <v>2.8833333333333329</v>
      </c>
      <c r="G51" s="399">
        <f t="shared" si="22"/>
        <v>5.7583333333333337</v>
      </c>
      <c r="H51" s="399">
        <f t="shared" si="22"/>
        <v>0.5116666666666666</v>
      </c>
      <c r="I51" s="399">
        <f t="shared" si="22"/>
        <v>19.183333333333334</v>
      </c>
      <c r="J51" s="399">
        <f t="shared" si="22"/>
        <v>27.21</v>
      </c>
      <c r="K51" s="399">
        <f t="shared" si="22"/>
        <v>1.7583333333333335</v>
      </c>
      <c r="L51" s="399">
        <f t="shared" si="22"/>
        <v>12.569999999999999</v>
      </c>
      <c r="M51" s="399">
        <f t="shared" si="22"/>
        <v>3.6208333333333336</v>
      </c>
      <c r="N51" s="399">
        <f t="shared" si="22"/>
        <v>20.533333333333335</v>
      </c>
      <c r="O51" s="399">
        <f t="shared" si="22"/>
        <v>8.9041666666666668</v>
      </c>
      <c r="P51" s="275">
        <f t="shared" si="18"/>
        <v>127.96666666666668</v>
      </c>
    </row>
    <row r="52" spans="1:19" s="2" customFormat="1">
      <c r="B52" s="11" t="s">
        <v>37</v>
      </c>
      <c r="C52" s="399">
        <f t="shared" ref="C52:O52" si="23">C24*C38</f>
        <v>19.776666666666664</v>
      </c>
      <c r="D52" s="399">
        <f t="shared" si="23"/>
        <v>41.203999999999986</v>
      </c>
      <c r="E52" s="399">
        <f t="shared" si="23"/>
        <v>14.639999999999999</v>
      </c>
      <c r="F52" s="399">
        <f t="shared" si="23"/>
        <v>14.968</v>
      </c>
      <c r="G52" s="399">
        <f t="shared" si="23"/>
        <v>6.4966666666666653</v>
      </c>
      <c r="H52" s="399">
        <f t="shared" si="23"/>
        <v>13.459999999999999</v>
      </c>
      <c r="I52" s="399">
        <f t="shared" si="23"/>
        <v>9.7566666666666659</v>
      </c>
      <c r="J52" s="399">
        <f t="shared" si="23"/>
        <v>16.979999999999997</v>
      </c>
      <c r="K52" s="399">
        <f t="shared" si="23"/>
        <v>58.432000000000002</v>
      </c>
      <c r="L52" s="399">
        <f t="shared" si="23"/>
        <v>6.3200000000000012</v>
      </c>
      <c r="M52" s="399">
        <f t="shared" si="23"/>
        <v>19.655999999999999</v>
      </c>
      <c r="N52" s="399">
        <f t="shared" si="23"/>
        <v>28.990000000000002</v>
      </c>
      <c r="O52" s="399">
        <f t="shared" si="23"/>
        <v>27.426666666666666</v>
      </c>
      <c r="P52" s="275">
        <f t="shared" si="18"/>
        <v>278.10666666666668</v>
      </c>
    </row>
    <row r="53" spans="1:19" s="10" customFormat="1">
      <c r="B53" s="11" t="s">
        <v>34</v>
      </c>
      <c r="C53" s="399">
        <f t="shared" ref="C53:O53" si="24">C25*C39</f>
        <v>70.577777777777783</v>
      </c>
      <c r="D53" s="399">
        <f t="shared" si="24"/>
        <v>50.859259259259261</v>
      </c>
      <c r="E53" s="399">
        <f t="shared" si="24"/>
        <v>60.340740740740742</v>
      </c>
      <c r="F53" s="399">
        <f t="shared" si="24"/>
        <v>27.7</v>
      </c>
      <c r="G53" s="399">
        <f t="shared" si="24"/>
        <v>34.822222222222223</v>
      </c>
      <c r="H53" s="399">
        <f t="shared" si="24"/>
        <v>106.9074074074074</v>
      </c>
      <c r="I53" s="399">
        <f t="shared" si="24"/>
        <v>55.18518518518519</v>
      </c>
      <c r="J53" s="399">
        <f t="shared" si="24"/>
        <v>41.666666666666664</v>
      </c>
      <c r="K53" s="399">
        <f t="shared" si="24"/>
        <v>58.077777777777769</v>
      </c>
      <c r="L53" s="399">
        <f t="shared" si="24"/>
        <v>78.770370370370372</v>
      </c>
      <c r="M53" s="399">
        <f t="shared" si="24"/>
        <v>54.800000000000004</v>
      </c>
      <c r="N53" s="399">
        <f t="shared" si="24"/>
        <v>90.177777777777791</v>
      </c>
      <c r="O53" s="399">
        <f t="shared" si="24"/>
        <v>85.244444444444454</v>
      </c>
      <c r="P53" s="275">
        <f>SUM(C53:O53)</f>
        <v>815.12962962962956</v>
      </c>
    </row>
    <row r="54" spans="1:19" s="2" customFormat="1">
      <c r="B54" s="11" t="s">
        <v>14</v>
      </c>
      <c r="C54" s="399">
        <f t="shared" ref="C54:O54" si="25">C26*C40</f>
        <v>18.555555555555554</v>
      </c>
      <c r="D54" s="399">
        <f t="shared" si="25"/>
        <v>5.9888888888888889</v>
      </c>
      <c r="E54" s="399">
        <f t="shared" si="25"/>
        <v>36.644444444444439</v>
      </c>
      <c r="F54" s="399">
        <f t="shared" si="25"/>
        <v>8.8333333333333321</v>
      </c>
      <c r="G54" s="399">
        <f t="shared" si="25"/>
        <v>14.899999999999999</v>
      </c>
      <c r="H54" s="399">
        <f t="shared" si="25"/>
        <v>42.222222222222229</v>
      </c>
      <c r="I54" s="399">
        <f t="shared" si="25"/>
        <v>26.333333333333332</v>
      </c>
      <c r="J54" s="399">
        <f t="shared" si="25"/>
        <v>13.700000000000001</v>
      </c>
      <c r="K54" s="399">
        <f t="shared" si="25"/>
        <v>56.933333333333337</v>
      </c>
      <c r="L54" s="399">
        <f t="shared" si="25"/>
        <v>12.233333333333334</v>
      </c>
      <c r="M54" s="399">
        <f t="shared" si="25"/>
        <v>27</v>
      </c>
      <c r="N54" s="399">
        <f t="shared" si="25"/>
        <v>36.111111111111107</v>
      </c>
      <c r="O54" s="399">
        <f t="shared" si="25"/>
        <v>14.28888888888889</v>
      </c>
      <c r="P54" s="275">
        <f t="shared" si="18"/>
        <v>313.74444444444441</v>
      </c>
      <c r="Q54" s="4"/>
      <c r="R54" s="23"/>
    </row>
    <row r="55" spans="1:19" s="2" customFormat="1">
      <c r="B55" s="11" t="s">
        <v>40</v>
      </c>
      <c r="C55" s="399">
        <f t="shared" ref="C55:O55" si="26">C27*C41</f>
        <v>57.948983408267253</v>
      </c>
      <c r="D55" s="399">
        <f t="shared" si="26"/>
        <v>54.417220687302894</v>
      </c>
      <c r="E55" s="399">
        <f t="shared" si="26"/>
        <v>36.752161812957844</v>
      </c>
      <c r="F55" s="399">
        <f t="shared" si="26"/>
        <v>53.945357039176407</v>
      </c>
      <c r="G55" s="399">
        <f t="shared" si="26"/>
        <v>52.420955626527054</v>
      </c>
      <c r="H55" s="399">
        <f t="shared" si="26"/>
        <v>58.800569927758204</v>
      </c>
      <c r="I55" s="399">
        <f t="shared" si="26"/>
        <v>25.813111638110509</v>
      </c>
      <c r="J55" s="399">
        <f t="shared" si="26"/>
        <v>62.874604764422287</v>
      </c>
      <c r="K55" s="399">
        <f t="shared" si="26"/>
        <v>55.542054267203106</v>
      </c>
      <c r="L55" s="399">
        <f t="shared" si="26"/>
        <v>66.464843210283149</v>
      </c>
      <c r="M55" s="399">
        <f t="shared" si="26"/>
        <v>39.122251583193567</v>
      </c>
      <c r="N55" s="399">
        <f t="shared" si="26"/>
        <v>27.434774428416688</v>
      </c>
      <c r="O55" s="399">
        <f t="shared" si="26"/>
        <v>45.915297414851928</v>
      </c>
      <c r="P55" s="275">
        <f t="shared" si="18"/>
        <v>637.45218580847086</v>
      </c>
    </row>
    <row r="56" spans="1:19" s="2" customFormat="1">
      <c r="B56" s="11" t="s">
        <v>38</v>
      </c>
      <c r="C56" s="399">
        <f t="shared" ref="C56:O56" si="27">C28*C42</f>
        <v>62.55</v>
      </c>
      <c r="D56" s="399">
        <f t="shared" si="27"/>
        <v>33.200000000000003</v>
      </c>
      <c r="E56" s="399">
        <f t="shared" si="27"/>
        <v>24.866666666666667</v>
      </c>
      <c r="F56" s="399">
        <f t="shared" si="27"/>
        <v>30.866666666666671</v>
      </c>
      <c r="G56" s="399">
        <f t="shared" si="27"/>
        <v>27.7</v>
      </c>
      <c r="H56" s="399">
        <f t="shared" si="27"/>
        <v>22.299999999999997</v>
      </c>
      <c r="I56" s="399">
        <f t="shared" si="27"/>
        <v>36.699999999999996</v>
      </c>
      <c r="J56" s="399">
        <f t="shared" si="27"/>
        <v>80.466666666666669</v>
      </c>
      <c r="K56" s="399">
        <f t="shared" si="27"/>
        <v>33.366666666666667</v>
      </c>
      <c r="L56" s="399">
        <f t="shared" si="27"/>
        <v>48.8</v>
      </c>
      <c r="M56" s="399">
        <f t="shared" si="27"/>
        <v>41.35</v>
      </c>
      <c r="N56" s="399">
        <f t="shared" si="27"/>
        <v>58.45</v>
      </c>
      <c r="O56" s="399">
        <f t="shared" si="27"/>
        <v>80.933333333333337</v>
      </c>
      <c r="P56" s="275">
        <f t="shared" si="18"/>
        <v>581.54999999999995</v>
      </c>
    </row>
    <row r="57" spans="1:19" s="2" customFormat="1">
      <c r="B57" s="14" t="s">
        <v>39</v>
      </c>
      <c r="C57" s="400">
        <f t="shared" ref="C57:O57" si="28">C29*C43</f>
        <v>40.492998333333325</v>
      </c>
      <c r="D57" s="400">
        <f t="shared" si="28"/>
        <v>7.0371166666666651</v>
      </c>
      <c r="E57" s="400">
        <f t="shared" si="28"/>
        <v>19.57771383333333</v>
      </c>
      <c r="F57" s="400">
        <f t="shared" si="28"/>
        <v>4.4463611111111119</v>
      </c>
      <c r="G57" s="400">
        <f t="shared" si="28"/>
        <v>14.422066666666669</v>
      </c>
      <c r="H57" s="400">
        <f t="shared" si="28"/>
        <v>13.972375000000001</v>
      </c>
      <c r="I57" s="400">
        <f t="shared" si="28"/>
        <v>24.214226666666672</v>
      </c>
      <c r="J57" s="400">
        <f t="shared" si="28"/>
        <v>30.897771666666664</v>
      </c>
      <c r="K57" s="400">
        <f t="shared" si="28"/>
        <v>23.626100000000001</v>
      </c>
      <c r="L57" s="400">
        <f t="shared" si="28"/>
        <v>48.107660372880268</v>
      </c>
      <c r="M57" s="400">
        <f t="shared" si="28"/>
        <v>20.9746129</v>
      </c>
      <c r="N57" s="400">
        <f t="shared" si="28"/>
        <v>34.323116666666664</v>
      </c>
      <c r="O57" s="400">
        <f t="shared" si="28"/>
        <v>68.692333333333323</v>
      </c>
      <c r="P57" s="276">
        <f t="shared" si="18"/>
        <v>350.78445321732465</v>
      </c>
      <c r="R57" s="10"/>
    </row>
    <row r="58" spans="1:19">
      <c r="B58" s="26" t="s">
        <v>56</v>
      </c>
      <c r="C58" s="27">
        <f t="shared" ref="C58:P58" si="29">SUM(C47:C57)</f>
        <v>664.4716928527115</v>
      </c>
      <c r="D58" s="27">
        <f t="shared" si="29"/>
        <v>352.50082994656219</v>
      </c>
      <c r="E58" s="27">
        <f t="shared" si="29"/>
        <v>491.77104972036528</v>
      </c>
      <c r="F58" s="27">
        <f t="shared" si="29"/>
        <v>277.76629592806529</v>
      </c>
      <c r="G58" s="27">
        <f t="shared" si="29"/>
        <v>366.32770007097156</v>
      </c>
      <c r="H58" s="27">
        <f t="shared" si="29"/>
        <v>624.56414122405454</v>
      </c>
      <c r="I58" s="27">
        <f t="shared" si="29"/>
        <v>545.88052348996246</v>
      </c>
      <c r="J58" s="27">
        <f t="shared" si="29"/>
        <v>572.83122087553352</v>
      </c>
      <c r="K58" s="27">
        <f t="shared" si="29"/>
        <v>776.46457648942533</v>
      </c>
      <c r="L58" s="27">
        <f t="shared" si="29"/>
        <v>571.30005173131156</v>
      </c>
      <c r="M58" s="27">
        <f t="shared" si="29"/>
        <v>549.59125337208252</v>
      </c>
      <c r="N58" s="27">
        <f t="shared" si="29"/>
        <v>712.9526133173058</v>
      </c>
      <c r="O58" s="27">
        <f t="shared" si="29"/>
        <v>650.29201963707408</v>
      </c>
      <c r="P58" s="277">
        <f t="shared" si="29"/>
        <v>7156.7139686554256</v>
      </c>
      <c r="Q58" s="12"/>
      <c r="R58" s="12"/>
      <c r="S58" s="12"/>
    </row>
    <row r="59" spans="1:19" s="28" customFormat="1">
      <c r="A59" s="2"/>
      <c r="B59" s="4"/>
      <c r="C59" s="323"/>
      <c r="D59" s="323"/>
      <c r="E59" s="323"/>
      <c r="F59" s="27"/>
      <c r="G59" s="323"/>
      <c r="H59" s="323"/>
      <c r="I59" s="323"/>
      <c r="J59" s="323"/>
      <c r="K59" s="323"/>
      <c r="L59" s="323"/>
      <c r="M59" s="323"/>
      <c r="N59" s="323"/>
      <c r="O59" s="323"/>
      <c r="P59" s="21"/>
      <c r="Q59" s="320"/>
      <c r="R59" s="320"/>
      <c r="S59" s="320"/>
    </row>
    <row r="60" spans="1:19">
      <c r="B60" s="6" t="s">
        <v>75</v>
      </c>
      <c r="C60" s="7" t="s">
        <v>19</v>
      </c>
      <c r="D60" s="7" t="s">
        <v>20</v>
      </c>
      <c r="E60" s="7" t="s">
        <v>21</v>
      </c>
      <c r="F60" s="7" t="s">
        <v>22</v>
      </c>
      <c r="G60" s="7" t="s">
        <v>23</v>
      </c>
      <c r="H60" s="7" t="s">
        <v>24</v>
      </c>
      <c r="I60" s="7" t="s">
        <v>25</v>
      </c>
      <c r="J60" s="7" t="s">
        <v>26</v>
      </c>
      <c r="K60" s="7" t="s">
        <v>27</v>
      </c>
      <c r="L60" s="7" t="s">
        <v>28</v>
      </c>
      <c r="M60" s="7" t="s">
        <v>29</v>
      </c>
      <c r="N60" s="7" t="s">
        <v>30</v>
      </c>
      <c r="O60" s="7" t="s">
        <v>31</v>
      </c>
      <c r="P60" s="17" t="s">
        <v>69</v>
      </c>
      <c r="Q60" s="12"/>
      <c r="R60" s="5"/>
      <c r="S60" s="12"/>
    </row>
    <row r="61" spans="1:19" s="2" customFormat="1">
      <c r="B61" s="11" t="str">
        <f>B47</f>
        <v>Students Accumulating 12 hrs</v>
      </c>
      <c r="C61" s="260">
        <f>C47/$C$58</f>
        <v>1.7309390488285972E-2</v>
      </c>
      <c r="D61" s="260">
        <f>D47/$D$58</f>
        <v>1.8238444055979356E-2</v>
      </c>
      <c r="E61" s="260">
        <f>E47/$E$58</f>
        <v>2.1940291129653254E-2</v>
      </c>
      <c r="F61" s="260">
        <f>F47/$F$58</f>
        <v>1.75380049274526E-2</v>
      </c>
      <c r="G61" s="260">
        <f>G47/$G$58</f>
        <v>3.1006118286439836E-2</v>
      </c>
      <c r="H61" s="260">
        <f>H47/$H$58</f>
        <v>3.2298364040665294E-2</v>
      </c>
      <c r="I61" s="260">
        <f>I47/$I$58</f>
        <v>3.0050531744794207E-2</v>
      </c>
      <c r="J61" s="260">
        <f t="shared" ref="J61:K63" si="30">J47/$K$58</f>
        <v>1.2535107152823504E-2</v>
      </c>
      <c r="K61" s="260">
        <f t="shared" si="30"/>
        <v>1.9980134492172744E-2</v>
      </c>
      <c r="L61" s="260">
        <f t="shared" ref="L61:M63" si="31">L47/$M$58</f>
        <v>1.7037631650578561E-2</v>
      </c>
      <c r="M61" s="260">
        <f t="shared" si="31"/>
        <v>2.2426363697947854E-2</v>
      </c>
      <c r="N61" s="260">
        <f>N47/$N$58</f>
        <v>2.9833679830462447E-2</v>
      </c>
      <c r="O61" s="260">
        <f>O47/$O$58</f>
        <v>2.4050733405476254E-2</v>
      </c>
      <c r="P61" s="19">
        <f>P47/$P$58</f>
        <v>2.3107327477054788E-2</v>
      </c>
      <c r="Q61" s="321"/>
      <c r="R61" s="260"/>
      <c r="S61" s="10"/>
    </row>
    <row r="62" spans="1:19">
      <c r="B62" s="11" t="str">
        <f t="shared" ref="B62:B71" si="32">B48</f>
        <v>Students Accumulating 24 hrs</v>
      </c>
      <c r="C62" s="260">
        <f>C48/$C$58</f>
        <v>3.5945348648525506E-2</v>
      </c>
      <c r="D62" s="260">
        <f>D48/$D$58</f>
        <v>3.3053350073245599E-2</v>
      </c>
      <c r="E62" s="260">
        <f>E48/$E$58</f>
        <v>4.5911608690341742E-2</v>
      </c>
      <c r="F62" s="260">
        <f>F48/$F$58</f>
        <v>3.6001488109233225E-2</v>
      </c>
      <c r="G62" s="260">
        <f>G48/$G$58</f>
        <v>5.2023092974699543E-2</v>
      </c>
      <c r="H62" s="260">
        <f>H48/$H$58</f>
        <v>5.3638739597948404E-2</v>
      </c>
      <c r="I62" s="260">
        <f>I48/$I$58</f>
        <v>5.4816634859997083E-2</v>
      </c>
      <c r="J62" s="260">
        <f t="shared" si="30"/>
        <v>2.5928635093298236E-2</v>
      </c>
      <c r="K62" s="260">
        <f t="shared" si="30"/>
        <v>4.742779144735592E-2</v>
      </c>
      <c r="L62" s="260">
        <f t="shared" si="31"/>
        <v>3.5453014485067179E-2</v>
      </c>
      <c r="M62" s="260">
        <f t="shared" si="31"/>
        <v>5.144671879907857E-2</v>
      </c>
      <c r="N62" s="260">
        <f>N48/$N$58</f>
        <v>5.0062934525095491E-2</v>
      </c>
      <c r="O62" s="260">
        <f>O48/$O$58</f>
        <v>3.9484825111334956E-2</v>
      </c>
      <c r="P62" s="19">
        <f>P48/$P$58</f>
        <v>4.4249754107866135E-2</v>
      </c>
      <c r="Q62" s="321"/>
      <c r="R62" s="260"/>
      <c r="S62" s="12"/>
    </row>
    <row r="63" spans="1:19">
      <c r="B63" s="11" t="str">
        <f t="shared" si="32"/>
        <v>Students Accumulating 36 hrs</v>
      </c>
      <c r="C63" s="260">
        <f>C49/$C$58</f>
        <v>7.1468808243914966E-2</v>
      </c>
      <c r="D63" s="260">
        <f>D49/$D$58</f>
        <v>5.9707660839240145E-2</v>
      </c>
      <c r="E63" s="260">
        <f>E49/$E$58</f>
        <v>9.2217258017862042E-2</v>
      </c>
      <c r="F63" s="260">
        <f>F49/$F$58</f>
        <v>6.9485272150027408E-2</v>
      </c>
      <c r="G63" s="260">
        <f>G49/$G$58</f>
        <v>8.7415356961711224E-2</v>
      </c>
      <c r="H63" s="260">
        <f>H49/$H$58</f>
        <v>8.9351200096414146E-2</v>
      </c>
      <c r="I63" s="260">
        <f>I49/$I$58</f>
        <v>9.7625351124581206E-2</v>
      </c>
      <c r="J63" s="260">
        <f t="shared" si="30"/>
        <v>5.1075951005997738E-2</v>
      </c>
      <c r="K63" s="260">
        <f t="shared" si="30"/>
        <v>8.8013745410684893E-2</v>
      </c>
      <c r="L63" s="260">
        <f t="shared" si="31"/>
        <v>6.9366500991987518E-2</v>
      </c>
      <c r="M63" s="260">
        <f t="shared" si="31"/>
        <v>0.10496042828083256</v>
      </c>
      <c r="N63" s="260">
        <f>N49/$N$58</f>
        <v>8.5997612010904695E-2</v>
      </c>
      <c r="O63" s="260">
        <f>O49/$O$58</f>
        <v>6.6303887464207692E-2</v>
      </c>
      <c r="P63" s="19">
        <f>P49/$P$58</f>
        <v>8.1398018124619706E-2</v>
      </c>
      <c r="Q63" s="321"/>
      <c r="R63" s="260"/>
      <c r="S63" s="12"/>
    </row>
    <row r="64" spans="1:19">
      <c r="B64" s="11" t="str">
        <f t="shared" si="32"/>
        <v>Associates</v>
      </c>
      <c r="C64" s="260">
        <f>C53/$C$58</f>
        <v>0.10621637992549102</v>
      </c>
      <c r="D64" s="260">
        <f>D53/$D$58</f>
        <v>0.14428124684690624</v>
      </c>
      <c r="E64" s="260">
        <f>E53/$E$58</f>
        <v>0.12270088036913146</v>
      </c>
      <c r="F64" s="260">
        <f>F53/$F$58</f>
        <v>9.972412206257604E-2</v>
      </c>
      <c r="G64" s="260">
        <f>G53/$G$58</f>
        <v>9.5057573357067562E-2</v>
      </c>
      <c r="H64" s="260">
        <f>H53/$H$58</f>
        <v>0.17117122221888131</v>
      </c>
      <c r="I64" s="260">
        <f>I53/$I$58</f>
        <v>0.10109388924955834</v>
      </c>
      <c r="J64" s="260">
        <f>J53/$K$58</f>
        <v>5.3662031634528949E-2</v>
      </c>
      <c r="K64" s="260">
        <f>K53/$K$58</f>
        <v>7.4797717160982075E-2</v>
      </c>
      <c r="L64" s="260">
        <f>L53/$M$58</f>
        <v>0.14332537115004176</v>
      </c>
      <c r="M64" s="260">
        <f>M53/$M$58</f>
        <v>9.9710466030469166E-2</v>
      </c>
      <c r="N64" s="260">
        <f>N53/$N$58</f>
        <v>0.1264849529875324</v>
      </c>
      <c r="O64" s="260">
        <f>O53/$O$58</f>
        <v>0.13108640713754893</v>
      </c>
      <c r="P64" s="19">
        <f>P53/$P$58</f>
        <v>0.11389719265010291</v>
      </c>
      <c r="Q64" s="321"/>
      <c r="R64" s="260"/>
      <c r="S64" s="12"/>
    </row>
    <row r="65" spans="1:19">
      <c r="B65" s="11" t="str">
        <f t="shared" si="32"/>
        <v>1-2 Year Certificates</v>
      </c>
      <c r="C65" s="260">
        <f>C50/$C$58</f>
        <v>0.44463059543746941</v>
      </c>
      <c r="D65" s="260">
        <f>D50/$D$58</f>
        <v>0.32890072285887528</v>
      </c>
      <c r="E65" s="260">
        <f>E50/$E$58</f>
        <v>0.439590288815705</v>
      </c>
      <c r="F65" s="260">
        <f>F50/$F$58</f>
        <v>0.35983887381713159</v>
      </c>
      <c r="G65" s="260">
        <f>G50/$G$58</f>
        <v>0.40228704752694916</v>
      </c>
      <c r="H65" s="260">
        <f>H50/$H$58</f>
        <v>0.4113446388510279</v>
      </c>
      <c r="I65" s="260">
        <f>I50/$I$58</f>
        <v>0.4562821805092952</v>
      </c>
      <c r="J65" s="260">
        <f t="shared" ref="J65:K67" si="33">J50/$K$58</f>
        <v>0.29558478011808803</v>
      </c>
      <c r="K65" s="260">
        <f t="shared" si="33"/>
        <v>0.47400602684661086</v>
      </c>
      <c r="L65" s="260">
        <f t="shared" ref="L65:M67" si="34">L50/$M$58</f>
        <v>0.42042558138345992</v>
      </c>
      <c r="M65" s="260">
        <f t="shared" si="34"/>
        <v>0.44538958857211025</v>
      </c>
      <c r="N65" s="260">
        <f>N50/$N$58</f>
        <v>0.41890270433002486</v>
      </c>
      <c r="O65" s="260">
        <f>O50/$O$58</f>
        <v>0.36053546138268927</v>
      </c>
      <c r="P65" s="19">
        <f>P50/$P$58</f>
        <v>0.41742372760825591</v>
      </c>
      <c r="Q65" s="321"/>
      <c r="R65" s="260"/>
      <c r="S65" s="12"/>
    </row>
    <row r="66" spans="1:19">
      <c r="A66" s="3"/>
      <c r="B66" s="4" t="str">
        <f t="shared" si="32"/>
        <v>&lt;1yr Certificates</v>
      </c>
      <c r="C66" s="260">
        <f>C51/$C$58</f>
        <v>2.4455518835174845E-2</v>
      </c>
      <c r="D66" s="260">
        <f>D51/$D$58</f>
        <v>1.3416044062601473E-2</v>
      </c>
      <c r="E66" s="260">
        <f>E51/$E$58</f>
        <v>8.2440124707869201E-3</v>
      </c>
      <c r="F66" s="260">
        <f>F51/$F$58</f>
        <v>1.0380429071495579E-2</v>
      </c>
      <c r="G66" s="260">
        <f>G51/$G$58</f>
        <v>1.5719077023707808E-2</v>
      </c>
      <c r="H66" s="260">
        <f>H51/$H$58</f>
        <v>8.1923798196911312E-4</v>
      </c>
      <c r="I66" s="260">
        <f>I51/$I$58</f>
        <v>3.5141999957589758E-2</v>
      </c>
      <c r="J66" s="260">
        <f t="shared" si="33"/>
        <v>3.504345313861279E-2</v>
      </c>
      <c r="K66" s="260">
        <f t="shared" si="33"/>
        <v>2.2645377349771222E-3</v>
      </c>
      <c r="L66" s="260">
        <f t="shared" si="34"/>
        <v>2.2871543029251772E-2</v>
      </c>
      <c r="M66" s="260">
        <f t="shared" si="34"/>
        <v>6.5882295453526234E-3</v>
      </c>
      <c r="N66" s="260">
        <f>N51/$N$58</f>
        <v>2.8800418077989141E-2</v>
      </c>
      <c r="O66" s="260">
        <f>O51/$O$58</f>
        <v>1.3692566412911009E-2</v>
      </c>
      <c r="P66" s="19">
        <f>P51/$P$58</f>
        <v>1.7880645674415368E-2</v>
      </c>
      <c r="Q66" s="321"/>
      <c r="R66" s="260"/>
      <c r="S66" s="12"/>
    </row>
    <row r="67" spans="1:19">
      <c r="A67" s="3"/>
      <c r="B67" s="4" t="str">
        <f t="shared" si="32"/>
        <v>Dual Enrollment</v>
      </c>
      <c r="C67" s="260">
        <f>C52/$C$58</f>
        <v>2.9762993486993298E-2</v>
      </c>
      <c r="D67" s="260">
        <f>D52/$D$58</f>
        <v>0.11689050492802062</v>
      </c>
      <c r="E67" s="260">
        <f>E52/$E$58</f>
        <v>2.9769950891425413E-2</v>
      </c>
      <c r="F67" s="260">
        <f>F52/$F$58</f>
        <v>5.3887027401900295E-2</v>
      </c>
      <c r="G67" s="260">
        <f>G52/$G$58</f>
        <v>1.7734576624721568E-2</v>
      </c>
      <c r="H67" s="260">
        <f>H52/$H$58</f>
        <v>2.1551029128281947E-2</v>
      </c>
      <c r="I67" s="260">
        <f>I52/$I$58</f>
        <v>1.7873263922826274E-2</v>
      </c>
      <c r="J67" s="260">
        <f t="shared" si="33"/>
        <v>2.1868351131703233E-2</v>
      </c>
      <c r="K67" s="260">
        <f t="shared" si="33"/>
        <v>7.5253915979251101E-2</v>
      </c>
      <c r="L67" s="260">
        <f t="shared" si="34"/>
        <v>1.1499455206433671E-2</v>
      </c>
      <c r="M67" s="260">
        <f t="shared" si="34"/>
        <v>3.5764761319250028E-2</v>
      </c>
      <c r="N67" s="260">
        <f>N52/$N$58</f>
        <v>4.0661888964979145E-2</v>
      </c>
      <c r="O67" s="260">
        <f>O52/$O$58</f>
        <v>4.2175923798009086E-2</v>
      </c>
      <c r="P67" s="19">
        <f>P52/$P$58</f>
        <v>3.8859547536020396E-2</v>
      </c>
      <c r="Q67" s="321"/>
      <c r="R67" s="260"/>
      <c r="S67" s="12"/>
    </row>
    <row r="68" spans="1:19">
      <c r="A68" s="3"/>
      <c r="B68" s="11" t="str">
        <f t="shared" si="32"/>
        <v>Transfers Out with 12 hrs</v>
      </c>
      <c r="C68" s="260">
        <f>C54/$C$58</f>
        <v>2.7925276208370587E-2</v>
      </c>
      <c r="D68" s="260">
        <f>D54/$D$58</f>
        <v>1.6989715711582247E-2</v>
      </c>
      <c r="E68" s="260">
        <f>E54/$E$58</f>
        <v>7.4515253521494379E-2</v>
      </c>
      <c r="F68" s="260">
        <f>F54/$F$58</f>
        <v>3.1801314496489347E-2</v>
      </c>
      <c r="G68" s="260">
        <f>G54/$G$58</f>
        <v>4.0673964860187491E-2</v>
      </c>
      <c r="H68" s="260">
        <f>H54/$H$58</f>
        <v>6.7602699923618476E-2</v>
      </c>
      <c r="I68" s="260">
        <f>I54/$I$58</f>
        <v>4.8240104198950313E-2</v>
      </c>
      <c r="J68" s="260">
        <f t="shared" ref="J68:K71" si="35">J54/$K$58</f>
        <v>1.7644076001433119E-2</v>
      </c>
      <c r="K68" s="260">
        <f t="shared" si="35"/>
        <v>7.3323800025420369E-2</v>
      </c>
      <c r="L68" s="260">
        <f t="shared" ref="L68:M71" si="36">L54/$M$58</f>
        <v>2.2258966565195975E-2</v>
      </c>
      <c r="M68" s="260">
        <f t="shared" si="36"/>
        <v>4.9127419394574219E-2</v>
      </c>
      <c r="N68" s="260">
        <f>N54/$N$58</f>
        <v>5.0650085905554483E-2</v>
      </c>
      <c r="O68" s="260">
        <f>O54/$O$58</f>
        <v>2.197303435595515E-2</v>
      </c>
      <c r="P68" s="19">
        <f>P54/$P$58</f>
        <v>4.3839176166403288E-2</v>
      </c>
      <c r="Q68" s="321"/>
      <c r="R68" s="260"/>
      <c r="S68" s="12"/>
    </row>
    <row r="69" spans="1:19">
      <c r="A69" s="3"/>
      <c r="B69" s="11" t="str">
        <f t="shared" si="32"/>
        <v>Awards per 100 FTE</v>
      </c>
      <c r="C69" s="260">
        <f>C55/$C$58</f>
        <v>8.7210612628930109E-2</v>
      </c>
      <c r="D69" s="260">
        <f>D55/$D$58</f>
        <v>0.15437473067950602</v>
      </c>
      <c r="E69" s="260">
        <f>E55/$E$58</f>
        <v>7.473429319163083E-2</v>
      </c>
      <c r="F69" s="260">
        <f>F55/$F$58</f>
        <v>0.19421131299942504</v>
      </c>
      <c r="G69" s="260">
        <f>G55/$G$58</f>
        <v>0.14309853067723552</v>
      </c>
      <c r="H69" s="260">
        <f>H55/$H$58</f>
        <v>9.4146567256515351E-2</v>
      </c>
      <c r="I69" s="260">
        <f>I55/$I$58</f>
        <v>4.7287108675503342E-2</v>
      </c>
      <c r="J69" s="260">
        <f t="shared" si="35"/>
        <v>8.0975496717046402E-2</v>
      </c>
      <c r="K69" s="260">
        <f t="shared" si="35"/>
        <v>7.153198735520104E-2</v>
      </c>
      <c r="L69" s="260">
        <f t="shared" si="36"/>
        <v>0.12093504545874811</v>
      </c>
      <c r="M69" s="260">
        <f t="shared" si="36"/>
        <v>7.1184268932873912E-2</v>
      </c>
      <c r="N69" s="260">
        <f>N55/$N$58</f>
        <v>3.8480501951967179E-2</v>
      </c>
      <c r="O69" s="260">
        <f>O55/$O$58</f>
        <v>7.0607198040777294E-2</v>
      </c>
      <c r="P69" s="19">
        <f>P55/$P$58</f>
        <v>8.9070513171316923E-2</v>
      </c>
      <c r="Q69" s="321"/>
      <c r="R69" s="260"/>
      <c r="S69" s="12"/>
    </row>
    <row r="70" spans="1:19">
      <c r="A70" s="3"/>
      <c r="B70" s="4" t="str">
        <f t="shared" si="32"/>
        <v>Job Placements</v>
      </c>
      <c r="C70" s="260">
        <f>C56/$C$58</f>
        <v>9.4134935577857626E-2</v>
      </c>
      <c r="D70" s="260">
        <f>D56/$D$58</f>
        <v>9.4184175410403997E-2</v>
      </c>
      <c r="E70" s="260">
        <f>E56/$E$58</f>
        <v>5.0565535894816389E-2</v>
      </c>
      <c r="F70" s="260">
        <f>F56/$F$58</f>
        <v>0.11112459329716658</v>
      </c>
      <c r="G70" s="260">
        <f>G56/$G$58</f>
        <v>7.5615357491757948E-2</v>
      </c>
      <c r="H70" s="260">
        <f>H56/$H$58</f>
        <v>3.5704899670184802E-2</v>
      </c>
      <c r="I70" s="260">
        <f>I56/$I$58</f>
        <v>6.7230828763347197E-2</v>
      </c>
      <c r="J70" s="260">
        <f t="shared" si="35"/>
        <v>0.10363211549260232</v>
      </c>
      <c r="K70" s="260">
        <f t="shared" si="35"/>
        <v>4.2972554932930784E-2</v>
      </c>
      <c r="L70" s="260">
        <f t="shared" si="36"/>
        <v>8.8793261720563774E-2</v>
      </c>
      <c r="M70" s="260">
        <f t="shared" si="36"/>
        <v>7.5237733035764587E-2</v>
      </c>
      <c r="N70" s="260">
        <f>N56/$N$58</f>
        <v>8.1983008278821351E-2</v>
      </c>
      <c r="O70" s="260">
        <f>O56/$O$58</f>
        <v>0.12445690688085327</v>
      </c>
      <c r="P70" s="19">
        <f>P56/$P$58</f>
        <v>8.1259360447691498E-2</v>
      </c>
      <c r="Q70" s="321"/>
      <c r="R70" s="260"/>
      <c r="S70" s="12"/>
    </row>
    <row r="71" spans="1:19">
      <c r="A71" s="3"/>
      <c r="B71" s="14" t="str">
        <f t="shared" si="32"/>
        <v>Workforce Training (Contact Hours)</v>
      </c>
      <c r="C71" s="261">
        <f>C57/$C$58</f>
        <v>6.0940140518986878E-2</v>
      </c>
      <c r="D71" s="261">
        <f>D57/$D$58</f>
        <v>1.9963404533638873E-2</v>
      </c>
      <c r="E71" s="261">
        <f>E57/$E$58</f>
        <v>3.9810627007152544E-2</v>
      </c>
      <c r="F71" s="261">
        <f>F57/$F$58</f>
        <v>1.6007561667102373E-2</v>
      </c>
      <c r="G71" s="261">
        <f>G57/$G$58</f>
        <v>3.9369304215522247E-2</v>
      </c>
      <c r="H71" s="261">
        <f>H57/$H$58</f>
        <v>2.2371401234493205E-2</v>
      </c>
      <c r="I71" s="261">
        <f>I57/$I$58</f>
        <v>4.4358106993557023E-2</v>
      </c>
      <c r="J71" s="261">
        <f t="shared" si="35"/>
        <v>3.9792892814714854E-2</v>
      </c>
      <c r="K71" s="261">
        <f t="shared" si="35"/>
        <v>3.042778861441307E-2</v>
      </c>
      <c r="L71" s="261">
        <f t="shared" si="36"/>
        <v>8.753352619371213E-2</v>
      </c>
      <c r="M71" s="261">
        <f t="shared" si="36"/>
        <v>3.8164022391746169E-2</v>
      </c>
      <c r="N71" s="261">
        <f>N57/$N$58</f>
        <v>4.814221313666868E-2</v>
      </c>
      <c r="O71" s="261">
        <f>O57/$O$58</f>
        <v>0.10563305601023722</v>
      </c>
      <c r="P71" s="205">
        <f>P57/$P$58</f>
        <v>4.9014737036253052E-2</v>
      </c>
      <c r="Q71" s="321"/>
      <c r="R71" s="260"/>
      <c r="S71" s="12"/>
    </row>
    <row r="72" spans="1:19">
      <c r="A72" s="3"/>
      <c r="B72" s="26" t="s">
        <v>56</v>
      </c>
      <c r="C72" s="262">
        <f t="shared" ref="C72:P72" si="37">SUM(C61:C71)</f>
        <v>1.0000000000000002</v>
      </c>
      <c r="D72" s="262">
        <f t="shared" si="37"/>
        <v>0.99999999999999989</v>
      </c>
      <c r="E72" s="262">
        <f t="shared" si="37"/>
        <v>0.99999999999999989</v>
      </c>
      <c r="F72" s="262">
        <f t="shared" si="37"/>
        <v>1.0000000000000002</v>
      </c>
      <c r="G72" s="262">
        <f t="shared" si="37"/>
        <v>0.99999999999999978</v>
      </c>
      <c r="H72" s="262">
        <f t="shared" si="37"/>
        <v>1</v>
      </c>
      <c r="I72" s="262">
        <f t="shared" si="37"/>
        <v>0.99999999999999989</v>
      </c>
      <c r="J72" s="262">
        <f t="shared" si="37"/>
        <v>0.73774289030084916</v>
      </c>
      <c r="K72" s="262">
        <f t="shared" si="37"/>
        <v>1</v>
      </c>
      <c r="L72" s="262">
        <f t="shared" si="37"/>
        <v>1.0394998978350403</v>
      </c>
      <c r="M72" s="262">
        <f t="shared" si="37"/>
        <v>0.99999999999999989</v>
      </c>
      <c r="N72" s="262">
        <f t="shared" si="37"/>
        <v>0.99999999999999989</v>
      </c>
      <c r="O72" s="262">
        <f t="shared" si="37"/>
        <v>1.0000000000000002</v>
      </c>
      <c r="P72" s="24">
        <f t="shared" si="37"/>
        <v>1</v>
      </c>
      <c r="Q72" s="321"/>
      <c r="R72" s="322"/>
      <c r="S72" s="12"/>
    </row>
    <row r="73" spans="1:19">
      <c r="A73" s="3"/>
      <c r="B73" s="11"/>
      <c r="C73" s="12"/>
      <c r="D73" s="12"/>
      <c r="E73" s="12"/>
      <c r="F73" s="12"/>
      <c r="G73" s="12"/>
      <c r="H73" s="12"/>
      <c r="I73" s="12"/>
      <c r="J73" s="12"/>
      <c r="K73" s="12"/>
      <c r="L73" s="12"/>
      <c r="M73" s="12"/>
      <c r="N73" s="12"/>
      <c r="O73" s="12"/>
      <c r="P73" s="10"/>
      <c r="Q73" s="12"/>
      <c r="R73" s="12"/>
      <c r="S73" s="12"/>
    </row>
    <row r="74" spans="1:19">
      <c r="A74" s="3"/>
      <c r="B74" s="11"/>
      <c r="C74" s="29"/>
      <c r="D74" s="29"/>
      <c r="E74" s="29"/>
      <c r="F74" s="29"/>
      <c r="G74" s="29"/>
      <c r="H74" s="29"/>
      <c r="I74" s="29"/>
      <c r="J74" s="29"/>
      <c r="K74" s="29"/>
      <c r="L74" s="29"/>
      <c r="M74" s="29"/>
      <c r="N74" s="29"/>
      <c r="O74" s="29"/>
      <c r="P74" s="10"/>
      <c r="Q74" s="12"/>
      <c r="R74" s="12"/>
      <c r="S74" s="12"/>
    </row>
    <row r="75" spans="1:19">
      <c r="A75" s="3"/>
      <c r="B75" s="32" t="s">
        <v>150</v>
      </c>
      <c r="C75" s="17" t="s">
        <v>19</v>
      </c>
      <c r="D75" s="17" t="s">
        <v>20</v>
      </c>
      <c r="E75" s="17" t="s">
        <v>21</v>
      </c>
      <c r="F75" s="17" t="s">
        <v>22</v>
      </c>
      <c r="G75" s="17" t="s">
        <v>23</v>
      </c>
      <c r="H75" s="17" t="s">
        <v>24</v>
      </c>
      <c r="I75" s="17" t="s">
        <v>25</v>
      </c>
      <c r="J75" s="17" t="s">
        <v>26</v>
      </c>
      <c r="K75" s="17" t="s">
        <v>27</v>
      </c>
      <c r="L75" s="17" t="s">
        <v>28</v>
      </c>
      <c r="M75" s="17" t="s">
        <v>29</v>
      </c>
      <c r="N75" s="17" t="s">
        <v>30</v>
      </c>
      <c r="O75" s="17" t="s">
        <v>31</v>
      </c>
      <c r="P75" s="17" t="s">
        <v>69</v>
      </c>
      <c r="Q75" s="12"/>
      <c r="R75" s="12"/>
      <c r="S75" s="12"/>
    </row>
    <row r="76" spans="1:19">
      <c r="A76" s="3"/>
      <c r="B76" s="4" t="str">
        <f>B47</f>
        <v>Students Accumulating 12 hrs</v>
      </c>
      <c r="C76" s="278">
        <f>IFERROR(C47/'2022-23 CC'!C47-1," ")</f>
        <v>-6.7357176836915666E-2</v>
      </c>
      <c r="D76" s="278">
        <f>IFERROR(D47/'2022-23 CC'!D47-1," ")</f>
        <v>-6.3182436370701422E-2</v>
      </c>
      <c r="E76" s="278">
        <f>IFERROR(E47/'2022-23 CC'!E47-1," ")</f>
        <v>-8.2849759724363148E-2</v>
      </c>
      <c r="F76" s="278">
        <f>IFERROR(F47/'2022-23 CC'!F47-1," ")</f>
        <v>-3.6853482364105905E-2</v>
      </c>
      <c r="G76" s="278">
        <f>IFERROR(G47/'2022-23 CC'!G47-1," ")</f>
        <v>-0.12914404882387209</v>
      </c>
      <c r="H76" s="278">
        <f>IFERROR(H47/'2022-23 CC'!H47-1," ")</f>
        <v>-0.11668680924106267</v>
      </c>
      <c r="I76" s="278">
        <f>IFERROR(I47/'2022-23 CC'!I47-1," ")</f>
        <v>-0.10973624226636303</v>
      </c>
      <c r="J76" s="278">
        <f>IFERROR(J47/'2022-23 CC'!J47-1," ")</f>
        <v>-4.3802887008461688E-2</v>
      </c>
      <c r="K76" s="278">
        <f>IFERROR(K47/'2022-23 CC'!K47-1," ")</f>
        <v>-8.4792423741878564E-2</v>
      </c>
      <c r="L76" s="278">
        <f>IFERROR(L47/'2022-23 CC'!L47-1," ")</f>
        <v>-8.6286755139214022E-2</v>
      </c>
      <c r="M76" s="278">
        <f>IFERROR(M47/'2022-23 CC'!M47-1," ")</f>
        <v>-0.20937393089291834</v>
      </c>
      <c r="N76" s="278">
        <f>IFERROR(N47/'2022-23 CC'!N47-1," ")</f>
        <v>-0.12402807063784904</v>
      </c>
      <c r="O76" s="278">
        <f>IFERROR(O47/'2022-23 CC'!O47-1," ")</f>
        <v>-9.1394975948690726E-2</v>
      </c>
      <c r="P76" s="278">
        <f>IFERROR(P47/'2022-23 CC'!P47-1," ")</f>
        <v>-0.10505595682197</v>
      </c>
      <c r="Q76" s="29"/>
      <c r="R76" s="12"/>
      <c r="S76" s="12"/>
    </row>
    <row r="77" spans="1:19">
      <c r="A77" s="3"/>
      <c r="B77" s="4" t="str">
        <f t="shared" ref="B77:B86" si="38">B48</f>
        <v>Students Accumulating 24 hrs</v>
      </c>
      <c r="C77" s="278">
        <f>IFERROR(C48/'2022-23 CC'!C48-1," ")</f>
        <v>-7.3136027319294028E-2</v>
      </c>
      <c r="D77" s="278">
        <f>IFERROR(D48/'2022-23 CC'!D48-1," ")</f>
        <v>-2.7434613244295969E-2</v>
      </c>
      <c r="E77" s="278">
        <f>IFERROR(E48/'2022-23 CC'!E48-1," ")</f>
        <v>-9.8322683706070113E-2</v>
      </c>
      <c r="F77" s="278">
        <f>IFERROR(F48/'2022-23 CC'!F48-1," ")</f>
        <v>-2.6659557451358395E-4</v>
      </c>
      <c r="G77" s="278">
        <f>IFERROR(G48/'2022-23 CC'!G48-1," ")</f>
        <v>-7.7044152070385175E-2</v>
      </c>
      <c r="H77" s="278">
        <f>IFERROR(H48/'2022-23 CC'!H48-1," ")</f>
        <v>-7.7069654254097952E-2</v>
      </c>
      <c r="I77" s="278">
        <f>IFERROR(I48/'2022-23 CC'!I48-1," ")</f>
        <v>-9.2200733156364567E-2</v>
      </c>
      <c r="J77" s="278">
        <f>IFERROR(J48/'2022-23 CC'!J48-1," ")</f>
        <v>-6.5393661797474856E-2</v>
      </c>
      <c r="K77" s="278">
        <f>IFERROR(K48/'2022-23 CC'!K48-1," ")</f>
        <v>-9.7858927667357931E-2</v>
      </c>
      <c r="L77" s="278">
        <f>IFERROR(L48/'2022-23 CC'!L48-1," ")</f>
        <v>-8.5570364808209676E-2</v>
      </c>
      <c r="M77" s="278">
        <f>IFERROR(M48/'2022-23 CC'!M48-1," ")</f>
        <v>-0.17736053999534485</v>
      </c>
      <c r="N77" s="278">
        <f>IFERROR(N48/'2022-23 CC'!N48-1," ")</f>
        <v>-8.4768579853839898E-2</v>
      </c>
      <c r="O77" s="278">
        <f>IFERROR(O48/'2022-23 CC'!O48-1," ")</f>
        <v>-6.4403485865241583E-2</v>
      </c>
      <c r="P77" s="278">
        <f>IFERROR(P48/'2022-23 CC'!P48-1," ")</f>
        <v>-8.7853906618290067E-2</v>
      </c>
      <c r="Q77" s="29"/>
      <c r="R77" s="12"/>
      <c r="S77" s="12"/>
    </row>
    <row r="78" spans="1:19">
      <c r="A78" s="3"/>
      <c r="B78" s="11" t="str">
        <f t="shared" si="38"/>
        <v>Students Accumulating 36 hrs</v>
      </c>
      <c r="C78" s="278">
        <f>IFERROR(C49/'2022-23 CC'!C49-1," ")</f>
        <v>-6.6047383671382298E-2</v>
      </c>
      <c r="D78" s="278">
        <f>IFERROR(D49/'2022-23 CC'!D49-1," ")</f>
        <v>-4.2263704482713105E-2</v>
      </c>
      <c r="E78" s="278">
        <f>IFERROR(E49/'2022-23 CC'!E49-1," ")</f>
        <v>-3.4385187919050209E-2</v>
      </c>
      <c r="F78" s="278">
        <f>IFERROR(F49/'2022-23 CC'!F49-1," ")</f>
        <v>-2.5098497008609222E-2</v>
      </c>
      <c r="G78" s="278">
        <f>IFERROR(G49/'2022-23 CC'!G49-1," ")</f>
        <v>-5.4647318148420387E-2</v>
      </c>
      <c r="H78" s="278">
        <f>IFERROR(H49/'2022-23 CC'!H49-1," ")</f>
        <v>-5.333016677221869E-2</v>
      </c>
      <c r="I78" s="278">
        <f>IFERROR(I49/'2022-23 CC'!I49-1," ")</f>
        <v>-7.3980970915774713E-2</v>
      </c>
      <c r="J78" s="278">
        <f>IFERROR(J49/'2022-23 CC'!J49-1," ")</f>
        <v>-9.5056031641397642E-2</v>
      </c>
      <c r="K78" s="278">
        <f>IFERROR(K49/'2022-23 CC'!K49-1," ")</f>
        <v>-0.11663772661924243</v>
      </c>
      <c r="L78" s="278">
        <f>IFERROR(L49/'2022-23 CC'!L49-1," ")</f>
        <v>-9.0711775649417792E-2</v>
      </c>
      <c r="M78" s="278">
        <f>IFERROR(M49/'2022-23 CC'!M49-1," ")</f>
        <v>-0.11599079157074543</v>
      </c>
      <c r="N78" s="278">
        <f>IFERROR(N49/'2022-23 CC'!N49-1," ")</f>
        <v>-6.5906721016210312E-2</v>
      </c>
      <c r="O78" s="278">
        <f>IFERROR(O49/'2022-23 CC'!O49-1," ")</f>
        <v>-6.4560764064661713E-2</v>
      </c>
      <c r="P78" s="278">
        <f>IFERROR(P49/'2022-23 CC'!P49-1," ")</f>
        <v>-7.5412956610083404E-2</v>
      </c>
      <c r="Q78" s="29"/>
      <c r="R78" s="12"/>
      <c r="S78" s="12"/>
    </row>
    <row r="79" spans="1:19">
      <c r="A79" s="3"/>
      <c r="B79" s="11" t="str">
        <f t="shared" si="38"/>
        <v>Associates</v>
      </c>
      <c r="C79" s="278">
        <f>IFERROR(C50/'2022-23 CC'!C50-1," ")</f>
        <v>8.0370005307450754E-3</v>
      </c>
      <c r="D79" s="278">
        <f>IFERROR(D50/'2022-23 CC'!D50-1," ")</f>
        <v>5.4960165001820105E-2</v>
      </c>
      <c r="E79" s="278">
        <f>IFERROR(E50/'2022-23 CC'!E50-1," ")</f>
        <v>5.3794657365080267E-2</v>
      </c>
      <c r="F79" s="278">
        <f>IFERROR(F50/'2022-23 CC'!F50-1," ")</f>
        <v>3.5834369674358602E-2</v>
      </c>
      <c r="G79" s="278">
        <f>IFERROR(G50/'2022-23 CC'!G50-1," ")</f>
        <v>1.8178468341214948E-2</v>
      </c>
      <c r="H79" s="278">
        <f>IFERROR(H50/'2022-23 CC'!H50-1," ")</f>
        <v>-2.8683290764887848E-2</v>
      </c>
      <c r="I79" s="278">
        <f>IFERROR(I50/'2022-23 CC'!I50-1," ")</f>
        <v>1.7059271895756956E-2</v>
      </c>
      <c r="J79" s="278">
        <f>IFERROR(J50/'2022-23 CC'!J50-1," ")</f>
        <v>-3.5937645850835476E-2</v>
      </c>
      <c r="K79" s="278">
        <f>IFERROR(K50/'2022-23 CC'!K50-1," ")</f>
        <v>-1.3520596573987964E-2</v>
      </c>
      <c r="L79" s="278">
        <f>IFERROR(L50/'2022-23 CC'!L50-1," ")</f>
        <v>-4.4829043340866237E-2</v>
      </c>
      <c r="M79" s="278">
        <f>IFERROR(M50/'2022-23 CC'!M50-1," ")</f>
        <v>2.951567377609976E-2</v>
      </c>
      <c r="N79" s="278">
        <f>IFERROR(N50/'2022-23 CC'!N50-1," ")</f>
        <v>8.7214975156493235E-3</v>
      </c>
      <c r="O79" s="278">
        <f>IFERROR(O50/'2022-23 CC'!O50-1," ")</f>
        <v>-5.3923601945774502E-3</v>
      </c>
      <c r="P79" s="278">
        <f>IFERROR(P50/'2022-23 CC'!P50-1," ")</f>
        <v>2.0109956291778364E-3</v>
      </c>
      <c r="Q79" s="29"/>
      <c r="R79" s="12"/>
      <c r="S79" s="12"/>
    </row>
    <row r="80" spans="1:19">
      <c r="A80" s="3"/>
      <c r="B80" s="11" t="str">
        <f t="shared" si="38"/>
        <v>1-2 Year Certificates</v>
      </c>
      <c r="C80" s="278">
        <f>IFERROR(C51/'2022-23 CC'!C51-1," ")</f>
        <v>-9.5966620305980466E-2</v>
      </c>
      <c r="D80" s="278">
        <f>IFERROR(D51/'2022-23 CC'!D51-1," ")</f>
        <v>-2.6362038664321519E-3</v>
      </c>
      <c r="E80" s="278">
        <f>IFERROR(E51/'2022-23 CC'!E51-1," ")</f>
        <v>1.038421599169248E-2</v>
      </c>
      <c r="F80" s="278">
        <f>IFERROR(F51/'2022-23 CC'!F51-1," ")</f>
        <v>-0.13065326633165841</v>
      </c>
      <c r="G80" s="278">
        <f>IFERROR(G51/'2022-23 CC'!G51-1," ")</f>
        <v>1.4492753623189802E-3</v>
      </c>
      <c r="H80" s="278">
        <f>IFERROR(H51/'2022-23 CC'!H51-1," ")</f>
        <v>8.8652482269503396E-2</v>
      </c>
      <c r="I80" s="278">
        <f>IFERROR(I51/'2022-23 CC'!I51-1," ")</f>
        <v>-2.8896857203121629E-2</v>
      </c>
      <c r="J80" s="278">
        <f>IFERROR(J51/'2022-23 CC'!J51-1," ")</f>
        <v>-4.9266247379454842E-2</v>
      </c>
      <c r="K80" s="278">
        <f>IFERROR(K51/'2022-23 CC'!K51-1," ")</f>
        <v>-9.2473118279569833E-2</v>
      </c>
      <c r="L80" s="278">
        <f>IFERROR(L51/'2022-23 CC'!L51-1," ")</f>
        <v>-9.6982758620689724E-2</v>
      </c>
      <c r="M80" s="278">
        <f>IFERROR(M51/'2022-23 CC'!M51-1," ")</f>
        <v>-0.19537037037037031</v>
      </c>
      <c r="N80" s="278">
        <f>IFERROR(N51/'2022-23 CC'!N51-1," ")</f>
        <v>3.7473684210526326E-2</v>
      </c>
      <c r="O80" s="278">
        <f>IFERROR(O51/'2022-23 CC'!O51-1," ")</f>
        <v>9.3654042988740915E-2</v>
      </c>
      <c r="P80" s="278">
        <f>IFERROR(P51/'2022-23 CC'!P51-1," ")</f>
        <v>-3.734398214610346E-2</v>
      </c>
      <c r="Q80" s="29"/>
      <c r="R80" s="12"/>
      <c r="S80" s="12"/>
    </row>
    <row r="81" spans="1:19">
      <c r="A81" s="3"/>
      <c r="B81" s="4" t="str">
        <f t="shared" si="38"/>
        <v>&lt;1yr Certificates</v>
      </c>
      <c r="C81" s="278">
        <f>IFERROR(C52/'2022-23 CC'!C52-1," ")</f>
        <v>-0.10458798671898595</v>
      </c>
      <c r="D81" s="278">
        <f>IFERROR(D52/'2022-23 CC'!D52-1," ")</f>
        <v>9.7251810822325924E-2</v>
      </c>
      <c r="E81" s="278">
        <f>IFERROR(E52/'2022-23 CC'!E52-1," ")</f>
        <v>-2.2957821676454881E-2</v>
      </c>
      <c r="F81" s="278">
        <f>IFERROR(F52/'2022-23 CC'!F52-1," ")</f>
        <v>0.14785276073619613</v>
      </c>
      <c r="G81" s="278">
        <f>IFERROR(G52/'2022-23 CC'!G52-1," ")</f>
        <v>7.1467839472237449E-2</v>
      </c>
      <c r="H81" s="278">
        <f>IFERROR(H52/'2022-23 CC'!H52-1," ")</f>
        <v>-3.0957523398128295E-2</v>
      </c>
      <c r="I81" s="278">
        <f>IFERROR(I52/'2022-23 CC'!I52-1," ")</f>
        <v>8.6488492947290219E-2</v>
      </c>
      <c r="J81" s="278">
        <f>IFERROR(J52/'2022-23 CC'!J52-1," ")</f>
        <v>-7.3312716026924019E-2</v>
      </c>
      <c r="K81" s="278">
        <f>IFERROR(K52/'2022-23 CC'!K52-1," ")</f>
        <v>-0.14921374490390205</v>
      </c>
      <c r="L81" s="278">
        <f>IFERROR(L52/'2022-23 CC'!L52-1," ")</f>
        <v>-0.16143299425033164</v>
      </c>
      <c r="M81" s="278">
        <f>IFERROR(M52/'2022-23 CC'!M52-1," ")</f>
        <v>-0.13041939479738107</v>
      </c>
      <c r="N81" s="278">
        <f>IFERROR(N52/'2022-23 CC'!N52-1," ")</f>
        <v>5.3415697674418672E-2</v>
      </c>
      <c r="O81" s="278">
        <f>IFERROR(O52/'2022-23 CC'!O52-1," ")</f>
        <v>2.4147373661936644E-2</v>
      </c>
      <c r="P81" s="278">
        <f>IFERROR(P52/'2022-23 CC'!P52-1," ")</f>
        <v>-3.4485951025320372E-2</v>
      </c>
      <c r="Q81" s="29"/>
      <c r="R81" s="12"/>
      <c r="S81" s="12"/>
    </row>
    <row r="82" spans="1:19">
      <c r="A82" s="3"/>
      <c r="B82" s="4" t="str">
        <f t="shared" si="38"/>
        <v>Dual Enrollment</v>
      </c>
      <c r="C82" s="278">
        <f>IFERROR(C53/'2022-23 CC'!C53-1," ")</f>
        <v>7.2972972972972894E-2</v>
      </c>
      <c r="D82" s="278">
        <f>IFERROR(D53/'2022-23 CC'!D53-1," ")</f>
        <v>-3.4046145188520116E-2</v>
      </c>
      <c r="E82" s="278">
        <f>IFERROR(E53/'2022-23 CC'!E53-1," ")</f>
        <v>-5.3451080641412907E-2</v>
      </c>
      <c r="F82" s="278">
        <f>IFERROR(F53/'2022-23 CC'!F53-1," ")</f>
        <v>-5.2811550151975695E-2</v>
      </c>
      <c r="G82" s="278">
        <f>IFERROR(G53/'2022-23 CC'!G53-1," ")</f>
        <v>-7.3329390892962643E-2</v>
      </c>
      <c r="H82" s="278">
        <f>IFERROR(H53/'2022-23 CC'!H53-1," ")</f>
        <v>-3.0725319006044249E-2</v>
      </c>
      <c r="I82" s="278">
        <f>IFERROR(I53/'2022-23 CC'!I53-1," ")</f>
        <v>-1.088688263409443E-2</v>
      </c>
      <c r="J82" s="278">
        <f>IFERROR(J53/'2022-23 CC'!J53-1," ")</f>
        <v>2.5711159737417777E-2</v>
      </c>
      <c r="K82" s="278">
        <f>IFERROR(K53/'2022-23 CC'!K53-1," ")</f>
        <v>-2.6991809381980647E-2</v>
      </c>
      <c r="L82" s="278">
        <f>IFERROR(L53/'2022-23 CC'!L53-1," ")</f>
        <v>-1.4457831325301207E-2</v>
      </c>
      <c r="M82" s="278">
        <f>IFERROR(M53/'2022-23 CC'!M53-1," ")</f>
        <v>9.1150442477875959E-2</v>
      </c>
      <c r="N82" s="278">
        <f>IFERROR(N53/'2022-23 CC'!N53-1," ")</f>
        <v>-3.5951853025023683E-2</v>
      </c>
      <c r="O82" s="278">
        <f>IFERROR(O53/'2022-23 CC'!O53-1," ")</f>
        <v>2.9338103756708422E-2</v>
      </c>
      <c r="P82" s="278">
        <f>IFERROR(P53/'2022-23 CC'!P53-1," ")</f>
        <v>-8.2419315590723796E-3</v>
      </c>
      <c r="Q82" s="29"/>
      <c r="R82" s="12"/>
      <c r="S82" s="12"/>
    </row>
    <row r="83" spans="1:19">
      <c r="A83" s="3"/>
      <c r="B83" s="4" t="str">
        <f t="shared" si="38"/>
        <v>Transfers Out with 12 hrs</v>
      </c>
      <c r="C83" s="278">
        <f>IFERROR(C54/'2022-23 CC'!C54-1," ")</f>
        <v>-2.3391812865497186E-2</v>
      </c>
      <c r="D83" s="278">
        <f>IFERROR(D54/'2022-23 CC'!D54-1," ")</f>
        <v>-0.14849921011058453</v>
      </c>
      <c r="E83" s="278">
        <f>IFERROR(E54/'2022-23 CC'!E54-1," ")</f>
        <v>-1.0797840431913786E-2</v>
      </c>
      <c r="F83" s="278">
        <f>IFERROR(F54/'2022-23 CC'!F54-1," ")</f>
        <v>-7.4906367041199795E-3</v>
      </c>
      <c r="G83" s="278">
        <f>IFERROR(G54/'2022-23 CC'!G54-1," ")</f>
        <v>-7.5491209927611269E-2</v>
      </c>
      <c r="H83" s="278">
        <f>IFERROR(H54/'2022-23 CC'!H54-1," ")</f>
        <v>-4.1855774079677222E-2</v>
      </c>
      <c r="I83" s="278">
        <f>IFERROR(I54/'2022-23 CC'!I54-1," ")</f>
        <v>-5.5023923444976308E-2</v>
      </c>
      <c r="J83" s="278">
        <f>IFERROR(J54/'2022-23 CC'!J54-1," ")</f>
        <v>-0.10131195335276955</v>
      </c>
      <c r="K83" s="278">
        <f>IFERROR(K54/'2022-23 CC'!K54-1," ")</f>
        <v>-6.3596491228070207E-2</v>
      </c>
      <c r="L83" s="278">
        <f>IFERROR(L54/'2022-23 CC'!L54-1," ")</f>
        <v>-4.5927209705372563E-2</v>
      </c>
      <c r="M83" s="278">
        <f>IFERROR(M54/'2022-23 CC'!M54-1," ")</f>
        <v>-8.3191850594227512E-2</v>
      </c>
      <c r="N83" s="278">
        <f>IFERROR(N54/'2022-23 CC'!N54-1," ")</f>
        <v>-8.8614694335390043E-2</v>
      </c>
      <c r="O83" s="278">
        <f>IFERROR(O54/'2022-23 CC'!O54-1," ")</f>
        <v>-4.2442293373045503E-2</v>
      </c>
      <c r="P83" s="278">
        <f>IFERROR(P54/'2022-23 CC'!P54-1," ")</f>
        <v>-5.7510013351134814E-2</v>
      </c>
      <c r="Q83" s="29"/>
      <c r="R83" s="12"/>
      <c r="S83" s="12"/>
    </row>
    <row r="84" spans="1:19">
      <c r="A84" s="3"/>
      <c r="B84" s="4" t="str">
        <f t="shared" si="38"/>
        <v>Awards per 100 FTE</v>
      </c>
      <c r="C84" s="278">
        <f>IFERROR(C55/'2022-23 CC'!C55-1," ")</f>
        <v>8.0176268207542645E-2</v>
      </c>
      <c r="D84" s="278">
        <f>IFERROR(D55/'2022-23 CC'!D55-1," ")</f>
        <v>9.2972683972304182E-2</v>
      </c>
      <c r="E84" s="278">
        <f>IFERROR(E55/'2022-23 CC'!E55-1," ")</f>
        <v>0.1105779093675392</v>
      </c>
      <c r="F84" s="278">
        <f>IFERROR(F55/'2022-23 CC'!F55-1," ")</f>
        <v>3.0094965993905376E-2</v>
      </c>
      <c r="G84" s="278">
        <f>IFERROR(G55/'2022-23 CC'!G55-1," ")</f>
        <v>8.4902671867249202E-2</v>
      </c>
      <c r="H84" s="278">
        <f>IFERROR(H55/'2022-23 CC'!H55-1," ")</f>
        <v>3.2973971404337554E-2</v>
      </c>
      <c r="I84" s="278">
        <f>IFERROR(I55/'2022-23 CC'!I55-1," ")</f>
        <v>8.8060248687201526E-2</v>
      </c>
      <c r="J84" s="278">
        <f>IFERROR(J55/'2022-23 CC'!J55-1," ")</f>
        <v>2.0857358466077613E-2</v>
      </c>
      <c r="K84" s="278">
        <f>IFERROR(K55/'2022-23 CC'!K55-1," ")</f>
        <v>7.6460435515115943E-2</v>
      </c>
      <c r="L84" s="278">
        <f>IFERROR(L55/'2022-23 CC'!L55-1," ")</f>
        <v>4.0367461955847839E-2</v>
      </c>
      <c r="M84" s="278">
        <f>IFERROR(M55/'2022-23 CC'!M55-1," ")</f>
        <v>0.15047190421282841</v>
      </c>
      <c r="N84" s="278">
        <f>IFERROR(N55/'2022-23 CC'!N55-1," ")</f>
        <v>8.886745845677102E-2</v>
      </c>
      <c r="O84" s="278">
        <f>IFERROR(O55/'2022-23 CC'!O55-1," ")</f>
        <v>7.501132295653945E-2</v>
      </c>
      <c r="P84" s="278">
        <f>IFERROR(P55/'2022-23 CC'!P55-1," ")</f>
        <v>6.8028088106451667E-2</v>
      </c>
      <c r="Q84" s="29"/>
      <c r="R84" s="12"/>
      <c r="S84" s="12"/>
    </row>
    <row r="85" spans="1:19">
      <c r="A85" s="3"/>
      <c r="B85" s="4" t="str">
        <f t="shared" si="38"/>
        <v>Job Placements</v>
      </c>
      <c r="C85" s="278">
        <f>IFERROR(C56/'2022-23 CC'!C56-1," ")</f>
        <v>-4.3577981651376052E-2</v>
      </c>
      <c r="D85" s="278">
        <f>IFERROR(D56/'2022-23 CC'!D56-1," ")</f>
        <v>7.269789983844932E-2</v>
      </c>
      <c r="E85" s="278">
        <f>IFERROR(E56/'2022-23 CC'!E56-1," ")</f>
        <v>6.7476383265856477E-3</v>
      </c>
      <c r="F85" s="278">
        <f>IFERROR(F56/'2022-23 CC'!F56-1," ")</f>
        <v>0.13202933985330079</v>
      </c>
      <c r="G85" s="278">
        <f>IFERROR(G56/'2022-23 CC'!G56-1," ")</f>
        <v>4.3314500941619594E-2</v>
      </c>
      <c r="H85" s="278">
        <f>IFERROR(H56/'2022-23 CC'!H56-1," ")</f>
        <v>6.9544364508393297E-2</v>
      </c>
      <c r="I85" s="278">
        <f>IFERROR(I56/'2022-23 CC'!I56-1," ")</f>
        <v>-9.0458488228005063E-2</v>
      </c>
      <c r="J85" s="278">
        <f>IFERROR(J56/'2022-23 CC'!J56-1," ")</f>
        <v>-0.12026239067055389</v>
      </c>
      <c r="K85" s="278">
        <f>IFERROR(K56/'2022-23 CC'!K56-1," ")</f>
        <v>-4.8479087452471537E-2</v>
      </c>
      <c r="L85" s="278">
        <f>IFERROR(L56/'2022-23 CC'!L56-1," ")</f>
        <v>4.1152263374484299E-3</v>
      </c>
      <c r="M85" s="278">
        <f>IFERROR(M56/'2022-23 CC'!M56-1," ")</f>
        <v>-9.7161572052401612E-2</v>
      </c>
      <c r="N85" s="278">
        <f>IFERROR(N56/'2022-23 CC'!N56-1," ")</f>
        <v>2.9955947136564021E-2</v>
      </c>
      <c r="O85" s="278">
        <f>IFERROR(O56/'2022-23 CC'!O56-1," ")</f>
        <v>-5.0078247261345799E-2</v>
      </c>
      <c r="P85" s="278">
        <f>IFERROR(P56/'2022-23 CC'!P56-1," ")</f>
        <v>-2.9050838968194492E-2</v>
      </c>
      <c r="Q85" s="29"/>
      <c r="R85" s="12"/>
      <c r="S85" s="12"/>
    </row>
    <row r="86" spans="1:19">
      <c r="A86" s="3"/>
      <c r="B86" s="14" t="str">
        <f t="shared" si="38"/>
        <v>Workforce Training (Contact Hours)</v>
      </c>
      <c r="C86" s="279">
        <f>IFERROR(C57/'2022-23 CC'!C57-1," ")</f>
        <v>0.10066402355918891</v>
      </c>
      <c r="D86" s="279">
        <f>IFERROR(D57/'2022-23 CC'!D57-1," ")</f>
        <v>2.0647327498787948E-2</v>
      </c>
      <c r="E86" s="279">
        <f>IFERROR(E57/'2022-23 CC'!E57-1," ")</f>
        <v>-0.27647954467436098</v>
      </c>
      <c r="F86" s="279">
        <f>IFERROR(F57/'2022-23 CC'!F57-1," ")</f>
        <v>0.64136297450831625</v>
      </c>
      <c r="G86" s="279">
        <f>IFERROR(G57/'2022-23 CC'!G57-1," ")</f>
        <v>-4.9383089110281442E-2</v>
      </c>
      <c r="H86" s="279">
        <f>IFERROR(H57/'2022-23 CC'!H57-1," ")</f>
        <v>0.12104476663914254</v>
      </c>
      <c r="I86" s="279">
        <f>IFERROR(I57/'2022-23 CC'!I57-1," ")</f>
        <v>-7.061583502674984E-2</v>
      </c>
      <c r="J86" s="279">
        <f>IFERROR(J57/'2022-23 CC'!J57-1," ")</f>
        <v>-7.0784324614984406E-2</v>
      </c>
      <c r="K86" s="279">
        <f>IFERROR(K57/'2022-23 CC'!K57-1," ")</f>
        <v>-8.5904500809408368E-4</v>
      </c>
      <c r="L86" s="279">
        <f>IFERROR(L57/'2022-23 CC'!L57-1," ")</f>
        <v>-5.0426873899910851E-2</v>
      </c>
      <c r="M86" s="279">
        <f>IFERROR(M57/'2022-23 CC'!M57-1," ")</f>
        <v>6.6206443277054827E-2</v>
      </c>
      <c r="N86" s="279">
        <f>IFERROR(N57/'2022-23 CC'!N57-1," ")</f>
        <v>-4.6519788188761346E-3</v>
      </c>
      <c r="O86" s="279">
        <f>IFERROR(O57/'2022-23 CC'!O57-1," ")</f>
        <v>0.32749710523730591</v>
      </c>
      <c r="P86" s="279">
        <f>IFERROR(P57/'2022-23 CC'!P57-1," ")</f>
        <v>2.9892271462498954E-2</v>
      </c>
      <c r="Q86" s="29"/>
      <c r="R86" s="12"/>
      <c r="S86" s="12"/>
    </row>
    <row r="87" spans="1:19">
      <c r="A87" s="3"/>
      <c r="B87" s="26" t="s">
        <v>56</v>
      </c>
      <c r="C87" s="278">
        <f>IFERROR(C58/'2022-23 CC'!C58-1," ")</f>
        <v>2.6513791696614053E-3</v>
      </c>
      <c r="D87" s="278">
        <f>IFERROR(D58/'2022-23 CC'!D58-1," ")</f>
        <v>3.5767619369268866E-2</v>
      </c>
      <c r="E87" s="278">
        <f>IFERROR(E58/'2022-23 CC'!E58-1," ")</f>
        <v>-3.6085121570784695E-3</v>
      </c>
      <c r="F87" s="278">
        <f>IFERROR(F58/'2022-23 CC'!F58-1," ")</f>
        <v>3.5678366515448978E-2</v>
      </c>
      <c r="G87" s="278">
        <f>IFERROR(G58/'2022-23 CC'!G58-1," ")</f>
        <v>-4.1392288406930655E-3</v>
      </c>
      <c r="H87" s="278">
        <f>IFERROR(H58/'2022-23 CC'!H58-1," ")</f>
        <v>-2.6465491919787532E-2</v>
      </c>
      <c r="I87" s="278">
        <f>IFERROR(I58/'2022-23 CC'!I58-1," ")</f>
        <v>-1.8830608000268145E-2</v>
      </c>
      <c r="J87" s="278">
        <f>IFERROR(J58/'2022-23 CC'!J58-1," ")</f>
        <v>-4.9604801266694754E-2</v>
      </c>
      <c r="K87" s="278">
        <f>IFERROR(K58/'2022-23 CC'!K58-1," ")</f>
        <v>-4.0980972287761874E-2</v>
      </c>
      <c r="L87" s="278">
        <f>IFERROR(L58/'2022-23 CC'!L58-1," ")</f>
        <v>-3.6174595697862855E-2</v>
      </c>
      <c r="M87" s="278">
        <f>IFERROR(M58/'2022-23 CC'!M58-1," ")</f>
        <v>-1.7240089577779671E-2</v>
      </c>
      <c r="N87" s="278">
        <f>IFERROR(N58/'2022-23 CC'!N58-1," ")</f>
        <v>-1.2390895882007924E-2</v>
      </c>
      <c r="O87" s="278">
        <f>IFERROR(O58/'2022-23 CC'!O58-1," ")</f>
        <v>1.8005332753263437E-2</v>
      </c>
      <c r="P87" s="280">
        <f>IFERROR(P58/'2022-23 CC'!P58-1," ")</f>
        <v>-1.3626102747784197E-2</v>
      </c>
      <c r="Q87" s="29"/>
      <c r="R87" s="12"/>
      <c r="S87" s="12"/>
    </row>
    <row r="88" spans="1:19">
      <c r="A88" s="3"/>
      <c r="Q88" s="12"/>
      <c r="R88" s="12"/>
      <c r="S88" s="12"/>
    </row>
    <row r="89" spans="1:19">
      <c r="A89" s="3"/>
      <c r="Q89" s="12"/>
      <c r="R89" s="12"/>
      <c r="S89" s="12"/>
    </row>
    <row r="90" spans="1:19">
      <c r="A90" s="3"/>
      <c r="Q90" s="12"/>
      <c r="R90" s="12"/>
      <c r="S90" s="12"/>
    </row>
    <row r="91" spans="1:19">
      <c r="A91" s="3"/>
      <c r="Q91" s="12"/>
      <c r="R91" s="12"/>
      <c r="S91" s="12"/>
    </row>
    <row r="92" spans="1:19">
      <c r="A92" s="3"/>
      <c r="Q92" s="12"/>
      <c r="R92" s="12"/>
      <c r="S92" s="12"/>
    </row>
    <row r="93" spans="1:19">
      <c r="A93" s="3"/>
      <c r="Q93" s="12"/>
      <c r="R93" s="12"/>
      <c r="S93" s="12"/>
    </row>
    <row r="94" spans="1:19">
      <c r="A94" s="3"/>
    </row>
    <row r="95" spans="1:19">
      <c r="A95" s="3"/>
    </row>
    <row r="96" spans="1:19">
      <c r="A96" s="3"/>
    </row>
    <row r="97" spans="1:2">
      <c r="A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row r="108" spans="1:2">
      <c r="A108" s="3"/>
      <c r="B108" s="3"/>
    </row>
    <row r="109" spans="1:2">
      <c r="A109" s="3"/>
      <c r="B109" s="3"/>
    </row>
    <row r="110" spans="1:2">
      <c r="A110" s="3"/>
      <c r="B110" s="3"/>
    </row>
    <row r="111" spans="1:2">
      <c r="A111" s="3"/>
      <c r="B111" s="3"/>
    </row>
    <row r="112" spans="1:2">
      <c r="A112" s="3"/>
      <c r="B112" s="3"/>
    </row>
    <row r="113" spans="1:2">
      <c r="A113" s="3"/>
      <c r="B113" s="3"/>
    </row>
    <row r="114" spans="1:2">
      <c r="A114" s="3"/>
      <c r="B114" s="3"/>
    </row>
    <row r="115" spans="1:2">
      <c r="A115" s="3"/>
      <c r="B115" s="3"/>
    </row>
    <row r="116" spans="1:2">
      <c r="A116" s="3"/>
      <c r="B116" s="3"/>
    </row>
    <row r="117" spans="1:2">
      <c r="A117" s="3"/>
      <c r="B117" s="3"/>
    </row>
    <row r="118" spans="1:2">
      <c r="A118" s="3"/>
      <c r="B118" s="3"/>
    </row>
    <row r="119" spans="1:2">
      <c r="A119" s="3"/>
      <c r="B119" s="3"/>
    </row>
    <row r="120" spans="1:2">
      <c r="A120" s="3"/>
      <c r="B120" s="3"/>
    </row>
    <row r="121" spans="1:2">
      <c r="A121" s="3"/>
      <c r="B121" s="3"/>
    </row>
    <row r="122" spans="1:2">
      <c r="A122" s="3"/>
      <c r="B122" s="3"/>
    </row>
    <row r="123" spans="1:2">
      <c r="A123" s="3"/>
      <c r="B123" s="3"/>
    </row>
    <row r="124" spans="1:2">
      <c r="A124" s="3"/>
      <c r="B124" s="3"/>
    </row>
    <row r="125" spans="1:2">
      <c r="A125" s="3"/>
      <c r="B125" s="3"/>
    </row>
    <row r="126" spans="1:2">
      <c r="A126" s="3"/>
      <c r="B126" s="3"/>
    </row>
    <row r="127" spans="1:2">
      <c r="A127" s="3"/>
      <c r="B127" s="3"/>
    </row>
    <row r="128" spans="1:2">
      <c r="A128" s="3"/>
      <c r="B128" s="3"/>
    </row>
    <row r="129" spans="1:2">
      <c r="A129" s="3"/>
      <c r="B129" s="3"/>
    </row>
    <row r="130" spans="1:2">
      <c r="A130" s="3"/>
      <c r="B130" s="3"/>
    </row>
    <row r="131" spans="1:2">
      <c r="A131" s="3"/>
      <c r="B131" s="3"/>
    </row>
    <row r="132" spans="1:2">
      <c r="A132" s="3"/>
      <c r="B132" s="3"/>
    </row>
    <row r="133" spans="1:2">
      <c r="A133" s="3"/>
      <c r="B133" s="3"/>
    </row>
    <row r="134" spans="1:2">
      <c r="A134" s="3"/>
      <c r="B134" s="3"/>
    </row>
    <row r="135" spans="1:2">
      <c r="A135" s="3"/>
      <c r="B135" s="3"/>
    </row>
    <row r="136" spans="1:2">
      <c r="A136" s="3"/>
      <c r="B136" s="3"/>
    </row>
    <row r="137" spans="1:2">
      <c r="A137" s="3"/>
      <c r="B137" s="3"/>
    </row>
    <row r="138" spans="1:2">
      <c r="A138" s="3"/>
      <c r="B138" s="3"/>
    </row>
    <row r="139" spans="1:2">
      <c r="A139" s="3"/>
      <c r="B139" s="3"/>
    </row>
    <row r="140" spans="1:2">
      <c r="A140" s="3"/>
      <c r="B140" s="3"/>
    </row>
    <row r="141" spans="1:2">
      <c r="A141" s="3"/>
      <c r="B141" s="3"/>
    </row>
    <row r="142" spans="1:2">
      <c r="A142" s="3"/>
      <c r="B142" s="3"/>
    </row>
    <row r="143" spans="1:2">
      <c r="A143" s="3"/>
      <c r="B143" s="3"/>
    </row>
    <row r="144" spans="1:2">
      <c r="A144" s="3"/>
      <c r="B144" s="3"/>
    </row>
    <row r="145" spans="1:2">
      <c r="A145" s="3"/>
      <c r="B145" s="3"/>
    </row>
    <row r="146" spans="1:2">
      <c r="A146" s="3"/>
      <c r="B146" s="3"/>
    </row>
    <row r="147" spans="1:2">
      <c r="A147" s="3"/>
      <c r="B147" s="3"/>
    </row>
    <row r="148" spans="1:2">
      <c r="A148" s="3"/>
      <c r="B148" s="3"/>
    </row>
    <row r="149" spans="1:2">
      <c r="A149" s="3"/>
      <c r="B149" s="3"/>
    </row>
    <row r="150" spans="1:2">
      <c r="A150" s="3"/>
      <c r="B150" s="3"/>
    </row>
    <row r="151" spans="1:2">
      <c r="A151" s="3"/>
      <c r="B151" s="3"/>
    </row>
    <row r="152" spans="1:2">
      <c r="A152" s="3"/>
      <c r="B152" s="3"/>
    </row>
    <row r="153" spans="1:2">
      <c r="A153" s="3"/>
      <c r="B153" s="3"/>
    </row>
    <row r="154" spans="1:2">
      <c r="A154" s="3"/>
      <c r="B154" s="3"/>
    </row>
    <row r="155" spans="1:2">
      <c r="A155" s="3"/>
      <c r="B155" s="3"/>
    </row>
    <row r="156" spans="1:2">
      <c r="A156" s="3"/>
      <c r="B156" s="3"/>
    </row>
    <row r="157" spans="1:2">
      <c r="A157" s="3"/>
      <c r="B157" s="3"/>
    </row>
    <row r="158" spans="1:2">
      <c r="A158" s="3"/>
      <c r="B158" s="3"/>
    </row>
    <row r="159" spans="1:2">
      <c r="A159" s="3"/>
      <c r="B159" s="3"/>
    </row>
    <row r="160" spans="1:2">
      <c r="A160" s="3"/>
      <c r="B160" s="3"/>
    </row>
    <row r="161" spans="1:2">
      <c r="A161" s="3"/>
      <c r="B161" s="3"/>
    </row>
    <row r="162" spans="1:2">
      <c r="A162" s="3"/>
      <c r="B162" s="3"/>
    </row>
    <row r="163" spans="1:2">
      <c r="A163" s="3"/>
      <c r="B163" s="3"/>
    </row>
    <row r="164" spans="1:2">
      <c r="A164" s="3"/>
      <c r="B164" s="3"/>
    </row>
    <row r="165" spans="1:2">
      <c r="A165" s="3"/>
      <c r="B165" s="3"/>
    </row>
    <row r="166" spans="1:2">
      <c r="A166" s="3"/>
      <c r="B166" s="3"/>
    </row>
    <row r="167" spans="1:2">
      <c r="A167" s="3"/>
      <c r="B167" s="3"/>
    </row>
    <row r="168" spans="1:2">
      <c r="A168" s="3"/>
      <c r="B168" s="3"/>
    </row>
    <row r="169" spans="1:2">
      <c r="A169" s="3"/>
      <c r="B169" s="3"/>
    </row>
    <row r="170" spans="1:2">
      <c r="A170" s="3"/>
      <c r="B170" s="3"/>
    </row>
    <row r="171" spans="1:2">
      <c r="A171" s="3"/>
      <c r="B171" s="3"/>
    </row>
    <row r="172" spans="1:2">
      <c r="A172" s="3"/>
      <c r="B172" s="3"/>
    </row>
    <row r="173" spans="1:2">
      <c r="A173" s="3"/>
      <c r="B173" s="3"/>
    </row>
    <row r="174" spans="1:2">
      <c r="A174" s="3"/>
      <c r="B174" s="3"/>
    </row>
    <row r="175" spans="1:2">
      <c r="A175" s="3"/>
      <c r="B175" s="3"/>
    </row>
    <row r="176" spans="1:2">
      <c r="A176" s="3"/>
      <c r="B176" s="3"/>
    </row>
    <row r="177" spans="1:2">
      <c r="A177" s="3"/>
      <c r="B177" s="3"/>
    </row>
    <row r="178" spans="1:2">
      <c r="A178" s="3"/>
      <c r="B178" s="3"/>
    </row>
    <row r="179" spans="1:2">
      <c r="A179" s="3"/>
      <c r="B179" s="3"/>
    </row>
    <row r="180" spans="1:2">
      <c r="A180" s="3"/>
      <c r="B180" s="3"/>
    </row>
    <row r="181" spans="1:2">
      <c r="A181" s="3"/>
      <c r="B181" s="3"/>
    </row>
    <row r="182" spans="1:2">
      <c r="A182" s="3"/>
      <c r="B182" s="3"/>
    </row>
    <row r="183" spans="1:2">
      <c r="A183" s="3"/>
      <c r="B183" s="3"/>
    </row>
    <row r="184" spans="1:2">
      <c r="A184" s="3"/>
      <c r="B184" s="3"/>
    </row>
    <row r="185" spans="1:2">
      <c r="A185" s="3"/>
      <c r="B185" s="3"/>
    </row>
    <row r="186" spans="1:2">
      <c r="A186" s="3"/>
      <c r="B186" s="3"/>
    </row>
    <row r="187" spans="1:2">
      <c r="A187" s="3"/>
      <c r="B187" s="3"/>
    </row>
    <row r="188" spans="1:2">
      <c r="A188" s="3"/>
      <c r="B188" s="3"/>
    </row>
    <row r="189" spans="1:2">
      <c r="A189" s="3"/>
      <c r="B189" s="3"/>
    </row>
    <row r="190" spans="1:2">
      <c r="A190" s="3"/>
      <c r="B190" s="3"/>
    </row>
    <row r="191" spans="1:2">
      <c r="A191" s="3"/>
      <c r="B191" s="3"/>
    </row>
    <row r="192" spans="1:2">
      <c r="A192" s="3"/>
      <c r="B192" s="3"/>
    </row>
    <row r="193" spans="1:2">
      <c r="A193" s="3"/>
      <c r="B193" s="3"/>
    </row>
    <row r="194" spans="1:2">
      <c r="A194" s="3"/>
      <c r="B194" s="3"/>
    </row>
    <row r="195" spans="1:2">
      <c r="A195" s="3"/>
      <c r="B195" s="3"/>
    </row>
    <row r="196" spans="1:2">
      <c r="A196" s="3"/>
      <c r="B196" s="3"/>
    </row>
    <row r="197" spans="1:2">
      <c r="A197" s="3"/>
      <c r="B197" s="3"/>
    </row>
    <row r="198" spans="1:2">
      <c r="A198" s="3"/>
      <c r="B198" s="3"/>
    </row>
    <row r="199" spans="1:2">
      <c r="A199" s="3"/>
      <c r="B199" s="3"/>
    </row>
    <row r="200" spans="1:2">
      <c r="A200" s="3"/>
      <c r="B200" s="3"/>
    </row>
    <row r="201" spans="1:2">
      <c r="A201" s="3"/>
      <c r="B201" s="3"/>
    </row>
    <row r="202" spans="1:2">
      <c r="A202" s="3"/>
      <c r="B202" s="3"/>
    </row>
    <row r="203" spans="1:2">
      <c r="A203" s="3"/>
      <c r="B203" s="3"/>
    </row>
    <row r="204" spans="1:2">
      <c r="A204" s="3"/>
      <c r="B204" s="3"/>
    </row>
    <row r="205" spans="1:2">
      <c r="A205" s="3"/>
      <c r="B205" s="3"/>
    </row>
    <row r="206" spans="1:2">
      <c r="A206" s="3"/>
      <c r="B206" s="3"/>
    </row>
    <row r="207" spans="1:2">
      <c r="A207" s="3"/>
      <c r="B207" s="3"/>
    </row>
    <row r="208" spans="1:2">
      <c r="A208" s="3"/>
      <c r="B208" s="3"/>
    </row>
    <row r="209" spans="1:2">
      <c r="A209" s="3"/>
      <c r="B209" s="3"/>
    </row>
    <row r="210" spans="1:2">
      <c r="A210" s="3"/>
      <c r="B210" s="3"/>
    </row>
    <row r="211" spans="1:2">
      <c r="A211" s="3"/>
      <c r="B211" s="3"/>
    </row>
    <row r="212" spans="1:2">
      <c r="A212" s="3"/>
      <c r="B212" s="3"/>
    </row>
    <row r="213" spans="1:2">
      <c r="A213" s="3"/>
      <c r="B213" s="3"/>
    </row>
    <row r="214" spans="1:2">
      <c r="A214" s="3"/>
      <c r="B214" s="3"/>
    </row>
    <row r="215" spans="1:2">
      <c r="A215" s="3"/>
      <c r="B215" s="3"/>
    </row>
    <row r="216" spans="1:2">
      <c r="A216" s="3"/>
      <c r="B216" s="3"/>
    </row>
    <row r="217" spans="1:2">
      <c r="A217" s="3"/>
      <c r="B217" s="3"/>
    </row>
    <row r="218" spans="1:2">
      <c r="A218" s="3"/>
      <c r="B218" s="3"/>
    </row>
    <row r="219" spans="1:2">
      <c r="A219" s="3"/>
      <c r="B219" s="3"/>
    </row>
    <row r="220" spans="1:2">
      <c r="A220" s="3"/>
      <c r="B220" s="3"/>
    </row>
    <row r="221" spans="1:2">
      <c r="A221" s="3"/>
      <c r="B221" s="3"/>
    </row>
    <row r="222" spans="1:2">
      <c r="A222" s="3"/>
      <c r="B222" s="3"/>
    </row>
    <row r="223" spans="1:2">
      <c r="A223" s="3"/>
      <c r="B223" s="3"/>
    </row>
    <row r="224" spans="1:2">
      <c r="A224" s="3"/>
      <c r="B224" s="3"/>
    </row>
    <row r="225" spans="1:2">
      <c r="A225" s="3"/>
      <c r="B225" s="3"/>
    </row>
    <row r="226" spans="1:2">
      <c r="A226" s="3"/>
      <c r="B226" s="3"/>
    </row>
    <row r="227" spans="1:2">
      <c r="A227" s="3"/>
      <c r="B227" s="3"/>
    </row>
    <row r="228" spans="1:2">
      <c r="A228" s="3"/>
      <c r="B228" s="3"/>
    </row>
    <row r="229" spans="1:2">
      <c r="A229" s="3"/>
      <c r="B229" s="3"/>
    </row>
    <row r="230" spans="1:2">
      <c r="A230" s="3"/>
      <c r="B230" s="3"/>
    </row>
    <row r="231" spans="1:2">
      <c r="A231" s="3"/>
      <c r="B231" s="3"/>
    </row>
    <row r="232" spans="1:2">
      <c r="A232" s="3"/>
      <c r="B232" s="3"/>
    </row>
    <row r="233" spans="1:2">
      <c r="A233" s="3"/>
      <c r="B233" s="3"/>
    </row>
    <row r="234" spans="1:2">
      <c r="A234" s="3"/>
      <c r="B234" s="3"/>
    </row>
    <row r="235" spans="1:2">
      <c r="A235" s="3"/>
      <c r="B235" s="3"/>
    </row>
    <row r="236" spans="1:2">
      <c r="A236" s="3"/>
      <c r="B236" s="3"/>
    </row>
    <row r="237" spans="1:2">
      <c r="A237" s="3"/>
      <c r="B237" s="3"/>
    </row>
    <row r="238" spans="1:2">
      <c r="A238" s="3"/>
      <c r="B238" s="3"/>
    </row>
    <row r="239" spans="1:2">
      <c r="A239" s="3"/>
      <c r="B239" s="3"/>
    </row>
    <row r="240" spans="1:2">
      <c r="A240" s="3"/>
      <c r="B240" s="3"/>
    </row>
    <row r="241" spans="1:2">
      <c r="A241" s="3"/>
      <c r="B241" s="3"/>
    </row>
    <row r="242" spans="1:2">
      <c r="A242" s="3"/>
      <c r="B242" s="3"/>
    </row>
    <row r="243" spans="1:2">
      <c r="A243" s="3"/>
      <c r="B243" s="3"/>
    </row>
    <row r="244" spans="1:2">
      <c r="A244" s="3"/>
      <c r="B244" s="3"/>
    </row>
    <row r="245" spans="1:2">
      <c r="A245" s="3"/>
      <c r="B245" s="3"/>
    </row>
    <row r="246" spans="1:2">
      <c r="A246" s="3"/>
      <c r="B246" s="3"/>
    </row>
    <row r="247" spans="1:2">
      <c r="A247" s="3"/>
      <c r="B247" s="3"/>
    </row>
    <row r="248" spans="1:2">
      <c r="A248" s="3"/>
      <c r="B248" s="3"/>
    </row>
    <row r="249" spans="1:2">
      <c r="A249" s="3"/>
      <c r="B249" s="3"/>
    </row>
    <row r="250" spans="1:2">
      <c r="A250" s="3"/>
      <c r="B250" s="3"/>
    </row>
    <row r="251" spans="1:2">
      <c r="A251" s="3"/>
      <c r="B251" s="3"/>
    </row>
    <row r="252" spans="1:2">
      <c r="A252" s="3"/>
      <c r="B252" s="3"/>
    </row>
    <row r="253" spans="1:2">
      <c r="A253" s="3"/>
      <c r="B253" s="3"/>
    </row>
    <row r="254" spans="1:2">
      <c r="A254" s="3"/>
      <c r="B254" s="3"/>
    </row>
    <row r="255" spans="1:2">
      <c r="A255" s="3"/>
      <c r="B255" s="3"/>
    </row>
    <row r="256" spans="1:2">
      <c r="A256" s="3"/>
      <c r="B256" s="3"/>
    </row>
    <row r="257" spans="1:2">
      <c r="A257" s="3"/>
      <c r="B257" s="3"/>
    </row>
    <row r="258" spans="1:2">
      <c r="A258" s="3"/>
      <c r="B258" s="3"/>
    </row>
    <row r="259" spans="1:2">
      <c r="A259" s="3"/>
      <c r="B259" s="3"/>
    </row>
    <row r="260" spans="1:2">
      <c r="A260" s="3"/>
      <c r="B260" s="3"/>
    </row>
    <row r="261" spans="1:2">
      <c r="A261" s="3"/>
      <c r="B261" s="3"/>
    </row>
    <row r="262" spans="1:2">
      <c r="A262" s="3"/>
      <c r="B262" s="3"/>
    </row>
    <row r="263" spans="1:2">
      <c r="A263" s="3"/>
      <c r="B263" s="3"/>
    </row>
    <row r="264" spans="1:2">
      <c r="A264" s="3"/>
      <c r="B264" s="3"/>
    </row>
    <row r="265" spans="1:2">
      <c r="A265" s="3"/>
      <c r="B265" s="3"/>
    </row>
    <row r="266" spans="1:2">
      <c r="A266" s="3"/>
      <c r="B266" s="3"/>
    </row>
    <row r="267" spans="1:2">
      <c r="A267" s="3"/>
      <c r="B267" s="3"/>
    </row>
    <row r="268" spans="1:2">
      <c r="A268" s="3"/>
      <c r="B268" s="3"/>
    </row>
    <row r="269" spans="1:2">
      <c r="A269" s="3"/>
      <c r="B269" s="3"/>
    </row>
    <row r="270" spans="1:2">
      <c r="A270" s="3"/>
      <c r="B270" s="3"/>
    </row>
    <row r="271" spans="1:2">
      <c r="A271" s="3"/>
      <c r="B271" s="3"/>
    </row>
    <row r="272" spans="1:2">
      <c r="A272" s="3"/>
      <c r="B272" s="3"/>
    </row>
    <row r="273" spans="1:2">
      <c r="A273" s="3"/>
      <c r="B273" s="3"/>
    </row>
    <row r="274" spans="1:2">
      <c r="A274" s="3"/>
      <c r="B274" s="3"/>
    </row>
    <row r="275" spans="1:2">
      <c r="A275" s="3"/>
      <c r="B275" s="3"/>
    </row>
    <row r="276" spans="1:2">
      <c r="A276" s="3"/>
      <c r="B276" s="3"/>
    </row>
    <row r="277" spans="1:2">
      <c r="A277" s="3"/>
      <c r="B277" s="3"/>
    </row>
    <row r="278" spans="1:2">
      <c r="A278" s="3"/>
      <c r="B278" s="3"/>
    </row>
    <row r="279" spans="1:2">
      <c r="A279" s="3"/>
      <c r="B279" s="3"/>
    </row>
    <row r="280" spans="1:2">
      <c r="A280" s="3"/>
      <c r="B280" s="3"/>
    </row>
    <row r="281" spans="1:2">
      <c r="A281" s="3"/>
      <c r="B281" s="3"/>
    </row>
    <row r="282" spans="1:2">
      <c r="A282" s="3"/>
      <c r="B282" s="3"/>
    </row>
    <row r="283" spans="1:2">
      <c r="A283" s="3"/>
      <c r="B283" s="3"/>
    </row>
    <row r="284" spans="1:2">
      <c r="A284" s="3"/>
      <c r="B284" s="3"/>
    </row>
    <row r="285" spans="1:2">
      <c r="A285" s="3"/>
      <c r="B285" s="3"/>
    </row>
    <row r="286" spans="1:2">
      <c r="A286" s="3"/>
      <c r="B286" s="3"/>
    </row>
    <row r="287" spans="1:2">
      <c r="A287" s="3"/>
      <c r="B287" s="3"/>
    </row>
    <row r="288" spans="1:2">
      <c r="A288" s="3"/>
      <c r="B288" s="3"/>
    </row>
    <row r="289" spans="1:2">
      <c r="A289" s="3"/>
      <c r="B289" s="3"/>
    </row>
    <row r="290" spans="1:2">
      <c r="A290" s="3"/>
      <c r="B290" s="3"/>
    </row>
    <row r="291" spans="1:2">
      <c r="A291" s="3"/>
      <c r="B291" s="3"/>
    </row>
    <row r="292" spans="1:2">
      <c r="A292" s="3"/>
      <c r="B292" s="3"/>
    </row>
    <row r="293" spans="1:2">
      <c r="A293" s="3"/>
      <c r="B293" s="3"/>
    </row>
    <row r="294" spans="1:2">
      <c r="A294" s="3"/>
      <c r="B294" s="3"/>
    </row>
    <row r="295" spans="1:2">
      <c r="A295" s="3"/>
      <c r="B295" s="3"/>
    </row>
    <row r="296" spans="1:2">
      <c r="A296" s="3"/>
      <c r="B296" s="3"/>
    </row>
    <row r="297" spans="1:2">
      <c r="A297" s="3"/>
      <c r="B297" s="3"/>
    </row>
    <row r="298" spans="1:2">
      <c r="A298" s="3"/>
      <c r="B298" s="3"/>
    </row>
    <row r="299" spans="1:2">
      <c r="A299" s="3"/>
      <c r="B299" s="3"/>
    </row>
    <row r="300" spans="1:2">
      <c r="A300" s="3"/>
      <c r="B300" s="3"/>
    </row>
    <row r="301" spans="1:2">
      <c r="A301" s="3"/>
      <c r="B301" s="3"/>
    </row>
    <row r="302" spans="1:2">
      <c r="A302" s="3"/>
      <c r="B302" s="3"/>
    </row>
    <row r="303" spans="1:2">
      <c r="A303" s="3"/>
      <c r="B303" s="3"/>
    </row>
    <row r="304" spans="1:2">
      <c r="A304" s="3"/>
      <c r="B304" s="3"/>
    </row>
    <row r="305" spans="1:2">
      <c r="A305" s="3"/>
      <c r="B305" s="3"/>
    </row>
    <row r="306" spans="1:2">
      <c r="A306" s="3"/>
      <c r="B306" s="3"/>
    </row>
    <row r="307" spans="1:2">
      <c r="A307" s="3"/>
      <c r="B307" s="3"/>
    </row>
    <row r="308" spans="1:2">
      <c r="A308" s="3"/>
      <c r="B308" s="3"/>
    </row>
    <row r="309" spans="1:2">
      <c r="A309" s="3"/>
      <c r="B309" s="3"/>
    </row>
    <row r="310" spans="1:2">
      <c r="A310" s="3"/>
      <c r="B310" s="3"/>
    </row>
    <row r="311" spans="1:2">
      <c r="A311" s="3"/>
      <c r="B311" s="3"/>
    </row>
    <row r="312" spans="1:2">
      <c r="A312" s="3"/>
      <c r="B312" s="3"/>
    </row>
    <row r="313" spans="1:2">
      <c r="A313" s="3"/>
      <c r="B313" s="3"/>
    </row>
    <row r="314" spans="1:2">
      <c r="A314" s="3"/>
      <c r="B314" s="3"/>
    </row>
    <row r="315" spans="1:2">
      <c r="A315" s="3"/>
      <c r="B315" s="3"/>
    </row>
    <row r="316" spans="1:2">
      <c r="A316" s="3"/>
      <c r="B316" s="3"/>
    </row>
    <row r="317" spans="1:2">
      <c r="A317" s="3"/>
      <c r="B317" s="3"/>
    </row>
    <row r="318" spans="1:2">
      <c r="A318" s="3"/>
      <c r="B318" s="3"/>
    </row>
    <row r="319" spans="1:2">
      <c r="A319" s="3"/>
      <c r="B319" s="3"/>
    </row>
    <row r="320" spans="1:2">
      <c r="A320" s="3"/>
      <c r="B320" s="3"/>
    </row>
    <row r="321" spans="1:2">
      <c r="A321" s="3"/>
      <c r="B321" s="3"/>
    </row>
    <row r="322" spans="1:2">
      <c r="A322" s="3"/>
      <c r="B322" s="3"/>
    </row>
    <row r="323" spans="1:2">
      <c r="A323" s="3"/>
      <c r="B323" s="3"/>
    </row>
    <row r="324" spans="1:2">
      <c r="A324" s="3"/>
      <c r="B324" s="3"/>
    </row>
    <row r="325" spans="1:2">
      <c r="A325" s="3"/>
      <c r="B325" s="3"/>
    </row>
    <row r="326" spans="1:2">
      <c r="A326" s="3"/>
      <c r="B326" s="3"/>
    </row>
    <row r="327" spans="1:2">
      <c r="A327" s="3"/>
      <c r="B327" s="3"/>
    </row>
    <row r="328" spans="1:2">
      <c r="A328" s="3"/>
      <c r="B328" s="3"/>
    </row>
    <row r="329" spans="1:2">
      <c r="A329" s="3"/>
      <c r="B329" s="3"/>
    </row>
    <row r="330" spans="1:2">
      <c r="A330" s="3"/>
      <c r="B330" s="3"/>
    </row>
    <row r="331" spans="1:2">
      <c r="A331" s="3"/>
      <c r="B331" s="3"/>
    </row>
    <row r="332" spans="1:2">
      <c r="A332" s="3"/>
      <c r="B332" s="3"/>
    </row>
    <row r="333" spans="1:2">
      <c r="A333" s="3"/>
      <c r="B333" s="3"/>
    </row>
    <row r="334" spans="1:2">
      <c r="A334" s="3"/>
      <c r="B334" s="3"/>
    </row>
    <row r="335" spans="1:2">
      <c r="A335" s="3"/>
      <c r="B335" s="3"/>
    </row>
    <row r="336" spans="1:2">
      <c r="A336" s="3"/>
      <c r="B336" s="3"/>
    </row>
    <row r="337" spans="1:2">
      <c r="A337" s="3"/>
      <c r="B337" s="3"/>
    </row>
    <row r="338" spans="1:2">
      <c r="A338" s="3"/>
      <c r="B338" s="3"/>
    </row>
    <row r="339" spans="1:2">
      <c r="A339" s="3"/>
      <c r="B339" s="3"/>
    </row>
    <row r="340" spans="1:2">
      <c r="A340" s="3"/>
      <c r="B340" s="3"/>
    </row>
    <row r="341" spans="1:2">
      <c r="A341" s="3"/>
      <c r="B341" s="3"/>
    </row>
    <row r="342" spans="1:2">
      <c r="A342" s="3"/>
      <c r="B342" s="3"/>
    </row>
    <row r="343" spans="1:2">
      <c r="A343" s="3"/>
      <c r="B343" s="3"/>
    </row>
    <row r="344" spans="1:2">
      <c r="A344" s="3"/>
      <c r="B344" s="3"/>
    </row>
    <row r="345" spans="1:2">
      <c r="A345" s="3"/>
      <c r="B345" s="3"/>
    </row>
    <row r="346" spans="1:2">
      <c r="A346" s="3"/>
      <c r="B346" s="3"/>
    </row>
    <row r="347" spans="1:2">
      <c r="A347" s="3"/>
      <c r="B347" s="3"/>
    </row>
    <row r="348" spans="1:2">
      <c r="A348" s="3"/>
      <c r="B348" s="3"/>
    </row>
    <row r="349" spans="1:2">
      <c r="A349" s="3"/>
      <c r="B349" s="3"/>
    </row>
    <row r="350" spans="1:2">
      <c r="A350" s="3"/>
      <c r="B350" s="3"/>
    </row>
    <row r="351" spans="1:2">
      <c r="A351" s="3"/>
      <c r="B351" s="3"/>
    </row>
    <row r="352" spans="1:2">
      <c r="A352" s="3"/>
      <c r="B352" s="3"/>
    </row>
    <row r="353" spans="1:2">
      <c r="A353" s="3"/>
      <c r="B353" s="3"/>
    </row>
    <row r="354" spans="1:2">
      <c r="A354" s="3"/>
      <c r="B354" s="3"/>
    </row>
    <row r="355" spans="1:2">
      <c r="A355" s="3"/>
      <c r="B355" s="3"/>
    </row>
    <row r="356" spans="1:2">
      <c r="A356" s="3"/>
      <c r="B356" s="3"/>
    </row>
    <row r="357" spans="1:2">
      <c r="A357" s="3"/>
      <c r="B357" s="3"/>
    </row>
    <row r="358" spans="1:2">
      <c r="A358" s="3"/>
      <c r="B358" s="3"/>
    </row>
    <row r="359" spans="1:2">
      <c r="A359" s="3"/>
      <c r="B359" s="3"/>
    </row>
    <row r="360" spans="1:2">
      <c r="A360" s="3"/>
      <c r="B360" s="3"/>
    </row>
    <row r="361" spans="1:2">
      <c r="A361" s="3"/>
      <c r="B361" s="3"/>
    </row>
    <row r="362" spans="1:2">
      <c r="A362" s="3"/>
      <c r="B362" s="3"/>
    </row>
    <row r="363" spans="1:2">
      <c r="A363" s="3"/>
      <c r="B363" s="3"/>
    </row>
    <row r="364" spans="1:2">
      <c r="A364" s="3"/>
      <c r="B364" s="3"/>
    </row>
    <row r="365" spans="1:2">
      <c r="A365" s="3"/>
      <c r="B365" s="3"/>
    </row>
    <row r="366" spans="1:2">
      <c r="A366" s="3"/>
      <c r="B366" s="3"/>
    </row>
    <row r="367" spans="1:2">
      <c r="A367" s="3"/>
      <c r="B367" s="3"/>
    </row>
  </sheetData>
  <mergeCells count="1">
    <mergeCell ref="B2:O2"/>
  </mergeCells>
  <conditionalFormatting sqref="C61:P71 C47:P57 C76:P87">
    <cfRule type="cellIs" dxfId="19" priority="7" stopIfTrue="1" operator="equal">
      <formula>0</formula>
    </cfRule>
  </conditionalFormatting>
  <conditionalFormatting sqref="Q36:Q39 R31:R32 C52:P53 Q41:Q45 C36:O43 C33:P35 P36:P44 C82:P82">
    <cfRule type="cellIs" dxfId="18" priority="8" stopIfTrue="1" operator="equal">
      <formula>"NA"</formula>
    </cfRule>
  </conditionalFormatting>
  <conditionalFormatting sqref="C61:C71">
    <cfRule type="colorScale" priority="9">
      <colorScale>
        <cfvo type="min"/>
        <cfvo type="percentile" val="50"/>
        <cfvo type="max"/>
        <color rgb="FFF8696B"/>
        <color rgb="FFFFEB84"/>
        <color rgb="FF63BE7B"/>
      </colorScale>
    </cfRule>
  </conditionalFormatting>
  <conditionalFormatting sqref="D61:D71">
    <cfRule type="colorScale" priority="10">
      <colorScale>
        <cfvo type="min"/>
        <cfvo type="percentile" val="50"/>
        <cfvo type="max"/>
        <color rgb="FFF8696B"/>
        <color rgb="FFFFEB84"/>
        <color rgb="FF63BE7B"/>
      </colorScale>
    </cfRule>
  </conditionalFormatting>
  <conditionalFormatting sqref="E61:E71">
    <cfRule type="colorScale" priority="11">
      <colorScale>
        <cfvo type="min"/>
        <cfvo type="percentile" val="50"/>
        <cfvo type="max"/>
        <color rgb="FFF8696B"/>
        <color rgb="FFFFEB84"/>
        <color rgb="FF63BE7B"/>
      </colorScale>
    </cfRule>
  </conditionalFormatting>
  <conditionalFormatting sqref="F61:F71">
    <cfRule type="colorScale" priority="12">
      <colorScale>
        <cfvo type="min"/>
        <cfvo type="percentile" val="50"/>
        <cfvo type="max"/>
        <color rgb="FFF8696B"/>
        <color rgb="FFFFEB84"/>
        <color rgb="FF63BE7B"/>
      </colorScale>
    </cfRule>
  </conditionalFormatting>
  <conditionalFormatting sqref="G61:G71">
    <cfRule type="colorScale" priority="13">
      <colorScale>
        <cfvo type="min"/>
        <cfvo type="percentile" val="50"/>
        <cfvo type="max"/>
        <color rgb="FFF8696B"/>
        <color rgb="FFFFEB84"/>
        <color rgb="FF63BE7B"/>
      </colorScale>
    </cfRule>
  </conditionalFormatting>
  <conditionalFormatting sqref="H61:H71">
    <cfRule type="colorScale" priority="14">
      <colorScale>
        <cfvo type="min"/>
        <cfvo type="percentile" val="50"/>
        <cfvo type="max"/>
        <color rgb="FFF8696B"/>
        <color rgb="FFFFEB84"/>
        <color rgb="FF63BE7B"/>
      </colorScale>
    </cfRule>
  </conditionalFormatting>
  <conditionalFormatting sqref="I61:I71">
    <cfRule type="colorScale" priority="15">
      <colorScale>
        <cfvo type="min"/>
        <cfvo type="percentile" val="50"/>
        <cfvo type="max"/>
        <color rgb="FFF8696B"/>
        <color rgb="FFFFEB84"/>
        <color rgb="FF63BE7B"/>
      </colorScale>
    </cfRule>
  </conditionalFormatting>
  <conditionalFormatting sqref="J61:J71">
    <cfRule type="colorScale" priority="16">
      <colorScale>
        <cfvo type="min"/>
        <cfvo type="percentile" val="50"/>
        <cfvo type="max"/>
        <color rgb="FFF8696B"/>
        <color rgb="FFFFEB84"/>
        <color rgb="FF63BE7B"/>
      </colorScale>
    </cfRule>
  </conditionalFormatting>
  <conditionalFormatting sqref="K61:K71">
    <cfRule type="colorScale" priority="17">
      <colorScale>
        <cfvo type="min"/>
        <cfvo type="percentile" val="50"/>
        <cfvo type="max"/>
        <color rgb="FFF8696B"/>
        <color rgb="FFFFEB84"/>
        <color rgb="FF63BE7B"/>
      </colorScale>
    </cfRule>
  </conditionalFormatting>
  <conditionalFormatting sqref="L61:L71">
    <cfRule type="colorScale" priority="18">
      <colorScale>
        <cfvo type="min"/>
        <cfvo type="percentile" val="50"/>
        <cfvo type="max"/>
        <color rgb="FFF8696B"/>
        <color rgb="FFFFEB84"/>
        <color rgb="FF63BE7B"/>
      </colorScale>
    </cfRule>
  </conditionalFormatting>
  <conditionalFormatting sqref="M61:M71">
    <cfRule type="colorScale" priority="19">
      <colorScale>
        <cfvo type="min"/>
        <cfvo type="percentile" val="50"/>
        <cfvo type="max"/>
        <color rgb="FFF8696B"/>
        <color rgb="FFFFEB84"/>
        <color rgb="FF63BE7B"/>
      </colorScale>
    </cfRule>
  </conditionalFormatting>
  <conditionalFormatting sqref="N61:N71">
    <cfRule type="colorScale" priority="20">
      <colorScale>
        <cfvo type="min"/>
        <cfvo type="percentile" val="50"/>
        <cfvo type="max"/>
        <color rgb="FFF8696B"/>
        <color rgb="FFFFEB84"/>
        <color rgb="FF63BE7B"/>
      </colorScale>
    </cfRule>
  </conditionalFormatting>
  <conditionalFormatting sqref="O61:O71">
    <cfRule type="colorScale" priority="21">
      <colorScale>
        <cfvo type="min"/>
        <cfvo type="percentile" val="50"/>
        <cfvo type="max"/>
        <color rgb="FFF8696B"/>
        <color rgb="FFFFEB84"/>
        <color rgb="FF63BE7B"/>
      </colorScale>
    </cfRule>
  </conditionalFormatting>
  <conditionalFormatting sqref="P61:P71">
    <cfRule type="colorScale" priority="22">
      <colorScale>
        <cfvo type="min"/>
        <cfvo type="percentile" val="50"/>
        <cfvo type="max"/>
        <color rgb="FFF8696B"/>
        <color rgb="FFFFEB84"/>
        <color rgb="FF63BE7B"/>
      </colorScale>
    </cfRule>
  </conditionalFormatting>
  <conditionalFormatting sqref="R61:R71">
    <cfRule type="cellIs" dxfId="17" priority="1" stopIfTrue="1" operator="equal">
      <formula>0</formula>
    </cfRule>
  </conditionalFormatting>
  <conditionalFormatting sqref="R61:R71">
    <cfRule type="colorScale" priority="2">
      <colorScale>
        <cfvo type="min"/>
        <cfvo type="percentile" val="50"/>
        <cfvo type="max"/>
        <color rgb="FFF8696B"/>
        <color rgb="FFFFEB84"/>
        <color rgb="FF63BE7B"/>
      </colorScale>
    </cfRule>
  </conditionalFormatting>
  <pageMargins left="0.5" right="0.5" top="0.5" bottom="0.5" header="0" footer="0"/>
  <pageSetup paperSize="5" scale="52"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6B8B7"/>
  </sheetPr>
  <dimension ref="A2:V319"/>
  <sheetViews>
    <sheetView view="pageBreakPreview" zoomScale="60" zoomScaleNormal="100" workbookViewId="0">
      <selection activeCell="J38" sqref="J38"/>
    </sheetView>
  </sheetViews>
  <sheetFormatPr defaultColWidth="9.140625" defaultRowHeight="18"/>
  <cols>
    <col min="1" max="1" width="13.28515625" style="2" bestFit="1" customWidth="1"/>
    <col min="2" max="2" width="58.7109375" style="30" bestFit="1" customWidth="1"/>
    <col min="3" max="3" width="16.7109375" style="3" customWidth="1"/>
    <col min="4" max="4" width="17.85546875" style="3" bestFit="1" customWidth="1"/>
    <col min="5" max="5" width="17.85546875" style="3" customWidth="1"/>
    <col min="6" max="7" width="18.42578125" style="3" bestFit="1" customWidth="1"/>
    <col min="8" max="8" width="19" style="3" bestFit="1" customWidth="1"/>
    <col min="9" max="9" width="18.140625" style="3" bestFit="1" customWidth="1"/>
    <col min="10" max="10" width="19.28515625" style="3" customWidth="1"/>
    <col min="11" max="11" width="19" style="3" bestFit="1" customWidth="1"/>
    <col min="12" max="12" width="19.28515625" style="3" bestFit="1" customWidth="1"/>
    <col min="13" max="13" width="19.140625" style="179" bestFit="1" customWidth="1"/>
    <col min="14" max="14" width="18.42578125" style="178" customWidth="1"/>
    <col min="15" max="15" width="21.140625" style="3" bestFit="1" customWidth="1"/>
    <col min="16" max="16" width="58.7109375" style="3" bestFit="1" customWidth="1"/>
    <col min="17" max="17" width="16.85546875" style="3" customWidth="1"/>
    <col min="18" max="19" width="19.28515625" style="3" bestFit="1" customWidth="1"/>
    <col min="20" max="21" width="11.28515625" style="3" customWidth="1"/>
    <col min="22" max="23" width="13.5703125" style="3" bestFit="1" customWidth="1"/>
    <col min="24" max="25" width="13.42578125" style="3" bestFit="1" customWidth="1"/>
    <col min="26" max="16384" width="9.140625" style="3"/>
  </cols>
  <sheetData>
    <row r="2" spans="1:14" s="176" customFormat="1" ht="31.5">
      <c r="A2" s="361"/>
      <c r="B2" s="437" t="s">
        <v>130</v>
      </c>
      <c r="C2" s="438"/>
      <c r="D2" s="438"/>
      <c r="E2" s="438"/>
      <c r="F2" s="438"/>
      <c r="G2" s="438"/>
      <c r="H2" s="438"/>
      <c r="I2" s="438"/>
      <c r="J2" s="438"/>
      <c r="K2" s="439"/>
      <c r="L2" s="325"/>
      <c r="M2" s="177"/>
      <c r="N2" s="178"/>
    </row>
    <row r="4" spans="1:14">
      <c r="A4" s="2" t="s">
        <v>13</v>
      </c>
      <c r="B4" s="6" t="s">
        <v>131</v>
      </c>
      <c r="C4" s="7" t="s">
        <v>1</v>
      </c>
      <c r="D4" s="7" t="s">
        <v>5</v>
      </c>
      <c r="E4" s="7" t="s">
        <v>4</v>
      </c>
      <c r="F4" s="7" t="s">
        <v>6</v>
      </c>
      <c r="G4" s="7" t="s">
        <v>2</v>
      </c>
      <c r="H4" s="7" t="s">
        <v>127</v>
      </c>
      <c r="I4" s="7" t="s">
        <v>3</v>
      </c>
      <c r="J4" s="7" t="s">
        <v>7</v>
      </c>
      <c r="K4" s="7" t="s">
        <v>0</v>
      </c>
      <c r="L4" s="7" t="s">
        <v>76</v>
      </c>
      <c r="M4" s="7" t="s">
        <v>77</v>
      </c>
      <c r="N4" s="3"/>
    </row>
    <row r="5" spans="1:14">
      <c r="B5" s="203" t="s">
        <v>62</v>
      </c>
      <c r="C5" s="294">
        <f>AVERAGE('Univ Data'!$E4:$G4)</f>
        <v>1954.8</v>
      </c>
      <c r="D5" s="294">
        <f>AVERAGE('Univ Data'!$E22:$G22)</f>
        <v>1974.7333333333333</v>
      </c>
      <c r="E5" s="294">
        <f>AVERAGE('Univ Data'!$E40:$G40)</f>
        <v>3645</v>
      </c>
      <c r="F5" s="294">
        <f>AVERAGE('Univ Data'!$E58:$G58)</f>
        <v>1376.8666666666668</v>
      </c>
      <c r="G5" s="294">
        <f>AVERAGE('Univ Data'!$E76:$G76)</f>
        <v>1822.2666666666667</v>
      </c>
      <c r="H5" s="294">
        <f>AVERAGE('Univ Data'!$E94:$G94)</f>
        <v>3210.4</v>
      </c>
      <c r="I5" s="294">
        <f>AVERAGE('Univ Data'!$E112:$G112)</f>
        <v>2282</v>
      </c>
      <c r="J5" s="294">
        <f>AVERAGE('Univ Data'!$E130:$G130)</f>
        <v>5527.1333333333341</v>
      </c>
      <c r="K5" s="294">
        <f>AVERAGE('Univ Data'!$E148:$G148)</f>
        <v>1288.6000000000001</v>
      </c>
      <c r="L5" s="8">
        <f t="shared" ref="L5:L14" si="0">SUM(C5:K5)</f>
        <v>23081.8</v>
      </c>
      <c r="M5" s="8">
        <f t="shared" ref="M5:M14" si="1">AVERAGE(C5:K5)</f>
        <v>2564.6444444444442</v>
      </c>
      <c r="N5" s="180"/>
    </row>
    <row r="6" spans="1:14">
      <c r="A6" s="16"/>
      <c r="B6" s="199" t="s">
        <v>63</v>
      </c>
      <c r="C6" s="294">
        <f>AVERAGE('Univ Data'!$E5:$G5)</f>
        <v>2102.0666666666666</v>
      </c>
      <c r="D6" s="294">
        <f>AVERAGE('Univ Data'!$E23:$G23)</f>
        <v>2283.9333333333329</v>
      </c>
      <c r="E6" s="294">
        <f>AVERAGE('Univ Data'!$E41:$G41)</f>
        <v>4096.9333333333334</v>
      </c>
      <c r="F6" s="294">
        <f>AVERAGE('Univ Data'!$E59:$G59)</f>
        <v>1252.4000000000001</v>
      </c>
      <c r="G6" s="294">
        <f>AVERAGE('Univ Data'!$E77:$G77)</f>
        <v>2109.4666666666667</v>
      </c>
      <c r="H6" s="294">
        <f>AVERAGE('Univ Data'!$E95:$G95)</f>
        <v>3725.6</v>
      </c>
      <c r="I6" s="294">
        <f>AVERAGE('Univ Data'!$E113:$G113)</f>
        <v>2396.9333333333334</v>
      </c>
      <c r="J6" s="294">
        <f>AVERAGE('Univ Data'!$E131:$G131)</f>
        <v>6178.2666666666664</v>
      </c>
      <c r="K6" s="294">
        <f>AVERAGE('Univ Data'!$E149:$G149)</f>
        <v>1318.9999999999998</v>
      </c>
      <c r="L6" s="8">
        <f t="shared" si="0"/>
        <v>25464.600000000002</v>
      </c>
      <c r="M6" s="8">
        <f t="shared" si="1"/>
        <v>2829.4</v>
      </c>
      <c r="N6" s="180"/>
    </row>
    <row r="7" spans="1:14">
      <c r="A7" s="16"/>
      <c r="B7" s="199" t="s">
        <v>64</v>
      </c>
      <c r="C7" s="294">
        <f>AVERAGE('Univ Data'!$E6:$G6)</f>
        <v>2326.9333333333334</v>
      </c>
      <c r="D7" s="294">
        <f>AVERAGE('Univ Data'!$E24:$G24)</f>
        <v>3340.5333333333328</v>
      </c>
      <c r="E7" s="294">
        <f>AVERAGE('Univ Data'!$E42:$G42)</f>
        <v>5590.4666666666672</v>
      </c>
      <c r="F7" s="294">
        <f>AVERAGE('Univ Data'!$E60:$G60)</f>
        <v>1459.6666666666667</v>
      </c>
      <c r="G7" s="294">
        <f>AVERAGE('Univ Data'!$E78:$G78)</f>
        <v>2586.9333333333329</v>
      </c>
      <c r="H7" s="294">
        <f>AVERAGE('Univ Data'!$E96:$G96)</f>
        <v>4498.5333333333328</v>
      </c>
      <c r="I7" s="294">
        <f>AVERAGE('Univ Data'!$E114:$G114)</f>
        <v>2827.1333333333332</v>
      </c>
      <c r="J7" s="294">
        <f>AVERAGE('Univ Data'!$E132:$G132)</f>
        <v>6668</v>
      </c>
      <c r="K7" s="294">
        <f>AVERAGE('Univ Data'!$E150:$G150)</f>
        <v>1508</v>
      </c>
      <c r="L7" s="8">
        <f t="shared" si="0"/>
        <v>30806.199999999997</v>
      </c>
      <c r="M7" s="8">
        <f t="shared" si="1"/>
        <v>3422.9111111111106</v>
      </c>
      <c r="N7" s="180"/>
    </row>
    <row r="8" spans="1:14">
      <c r="A8" s="316"/>
      <c r="B8" s="199" t="s">
        <v>35</v>
      </c>
      <c r="C8" s="294">
        <v>587.6</v>
      </c>
      <c r="D8" s="294">
        <v>103.63333333333333</v>
      </c>
      <c r="E8" s="294">
        <v>185.4</v>
      </c>
      <c r="F8" s="294">
        <v>68</v>
      </c>
      <c r="G8" s="294">
        <v>67.833333333333329</v>
      </c>
      <c r="H8" s="294">
        <v>76.233333333333334</v>
      </c>
      <c r="I8" s="294">
        <v>46.166666666666664</v>
      </c>
      <c r="J8" s="294">
        <v>68.466666666666669</v>
      </c>
      <c r="K8" s="294">
        <v>18.766666666666669</v>
      </c>
      <c r="L8" s="8">
        <f t="shared" si="0"/>
        <v>1222.1000000000001</v>
      </c>
      <c r="M8" s="8">
        <f t="shared" si="1"/>
        <v>135.78888888888889</v>
      </c>
      <c r="N8" s="180"/>
    </row>
    <row r="9" spans="1:14">
      <c r="B9" s="199" t="s">
        <v>61</v>
      </c>
      <c r="C9" s="294">
        <f>AVERAGE('Univ Data'!$E9:$G9)</f>
        <v>2839.9333333333329</v>
      </c>
      <c r="D9" s="294">
        <f>AVERAGE('Univ Data'!$E27:$G27)</f>
        <v>4418.4666666666662</v>
      </c>
      <c r="E9" s="294">
        <f>AVERAGE('Univ Data'!$E45:$G45)</f>
        <v>6427</v>
      </c>
      <c r="F9" s="294">
        <f>AVERAGE('Univ Data'!$E63:$G63)</f>
        <v>1641.7333333333333</v>
      </c>
      <c r="G9" s="294">
        <f>AVERAGE('Univ Data'!$E81:$G81)</f>
        <v>3287.8000000000006</v>
      </c>
      <c r="H9" s="294">
        <f>AVERAGE('Univ Data'!$E99:$G99)</f>
        <v>5297.4000000000005</v>
      </c>
      <c r="I9" s="294">
        <f>AVERAGE('Univ Data'!$E117:$G117)</f>
        <v>3254.3333333333335</v>
      </c>
      <c r="J9" s="294">
        <f>AVERAGE('Univ Data'!$E135:$G135)</f>
        <v>7901.666666666667</v>
      </c>
      <c r="K9" s="294">
        <f>AVERAGE('Univ Data'!$E153:$G153)</f>
        <v>1799.5333333333335</v>
      </c>
      <c r="L9" s="8">
        <f t="shared" si="0"/>
        <v>36867.866666666669</v>
      </c>
      <c r="M9" s="8">
        <f t="shared" si="1"/>
        <v>4096.4296296296297</v>
      </c>
      <c r="N9" s="180"/>
    </row>
    <row r="10" spans="1:14">
      <c r="B10" s="199" t="s">
        <v>10</v>
      </c>
      <c r="C10" s="294">
        <f>AVERAGE('Univ Data'!$E10:$G10)</f>
        <v>448.66666666666669</v>
      </c>
      <c r="D10" s="294">
        <f>AVERAGE('Univ Data'!$E28:$G28)</f>
        <v>702.33333333333337</v>
      </c>
      <c r="E10" s="294">
        <f>AVERAGE('Univ Data'!$E46:$G46)</f>
        <v>792.66666666666663</v>
      </c>
      <c r="F10" s="294">
        <f>AVERAGE('Univ Data'!$E64:$G64)</f>
        <v>337</v>
      </c>
      <c r="G10" s="294">
        <f>AVERAGE('Univ Data'!$E82:$G82)</f>
        <v>412.33333333333331</v>
      </c>
      <c r="H10" s="294">
        <f>AVERAGE('Univ Data'!$E100:$G100)</f>
        <v>1059.3333333333333</v>
      </c>
      <c r="I10" s="294">
        <f>AVERAGE('Univ Data'!$E118:$G118)</f>
        <v>404.66666666666669</v>
      </c>
      <c r="J10" s="294">
        <f>AVERAGE('Univ Data'!$E136:$G136)</f>
        <v>1643.6666666666667</v>
      </c>
      <c r="K10" s="294">
        <f>AVERAGE('Univ Data'!$E154:$G154)</f>
        <v>220.66666666666666</v>
      </c>
      <c r="L10" s="8">
        <f t="shared" si="0"/>
        <v>6021.3333333333339</v>
      </c>
      <c r="M10" s="8">
        <f t="shared" si="1"/>
        <v>669.03703703703707</v>
      </c>
      <c r="N10" s="180"/>
    </row>
    <row r="11" spans="1:14">
      <c r="B11" s="199" t="s">
        <v>11</v>
      </c>
      <c r="C11" s="294">
        <v>3</v>
      </c>
      <c r="D11" s="294">
        <f>AVERAGE('Univ Data'!$E29:$G29)</f>
        <v>142.33333333333334</v>
      </c>
      <c r="E11" s="294">
        <f>AVERAGE('Univ Data'!$E47:$G47)</f>
        <v>51</v>
      </c>
      <c r="F11" s="294">
        <f>AVERAGE('Univ Data'!$E65:$G65)</f>
        <v>80</v>
      </c>
      <c r="G11" s="294">
        <f>AVERAGE('Univ Data'!$E83:$G83)</f>
        <v>32.333333333333336</v>
      </c>
      <c r="H11" s="294">
        <f>AVERAGE('Univ Data'!$E101:$G101)</f>
        <v>274.66666666666669</v>
      </c>
      <c r="I11" s="294">
        <f>AVERAGE('Univ Data'!$E119:$G119)</f>
        <v>80.333333333333329</v>
      </c>
      <c r="J11" s="294">
        <f>AVERAGE('Univ Data'!$E137:$G137)</f>
        <v>610.66666666666663</v>
      </c>
      <c r="K11" s="294">
        <f>AVERAGE('Univ Data'!$E155:$G155)</f>
        <v>0</v>
      </c>
      <c r="L11" s="8">
        <f t="shared" si="0"/>
        <v>1274.3333333333335</v>
      </c>
      <c r="M11" s="8">
        <f t="shared" si="1"/>
        <v>141.59259259259261</v>
      </c>
      <c r="N11" s="180"/>
    </row>
    <row r="12" spans="1:14">
      <c r="B12" s="199" t="s">
        <v>16</v>
      </c>
      <c r="C12" s="399">
        <f>AVERAGE('Univ Data'!$E12:$G12)*100</f>
        <v>51.2</v>
      </c>
      <c r="D12" s="399">
        <f>AVERAGE('Univ Data'!$E30:$G30)*100</f>
        <v>60.33400000000001</v>
      </c>
      <c r="E12" s="399">
        <f>AVERAGE('Univ Data'!$E48:$G48)*100</f>
        <v>58.800333333333334</v>
      </c>
      <c r="F12" s="399">
        <f>AVERAGE('Univ Data'!$E66:$G66)*100</f>
        <v>39.202333333333335</v>
      </c>
      <c r="G12" s="399">
        <f>AVERAGE('Univ Data'!$E84:$G84)*100</f>
        <v>65.919999999999987</v>
      </c>
      <c r="H12" s="399">
        <f>AVERAGE('Univ Data'!$E102:$G102)*100</f>
        <v>56.395666666666678</v>
      </c>
      <c r="I12" s="399">
        <f>AVERAGE('Univ Data'!$E120:$G120)*100</f>
        <v>66.578333333333333</v>
      </c>
      <c r="J12" s="399">
        <f>AVERAGE('Univ Data'!$E138:$G138)*100</f>
        <v>81.368333333333325</v>
      </c>
      <c r="K12" s="399">
        <f>AVERAGE('Univ Data'!$E156:$G156)*100</f>
        <v>61.523666666666664</v>
      </c>
      <c r="L12" s="8">
        <f t="shared" si="0"/>
        <v>541.32266666666669</v>
      </c>
      <c r="M12" s="8">
        <f t="shared" si="1"/>
        <v>60.146962962962967</v>
      </c>
      <c r="N12" s="180" t="s">
        <v>13</v>
      </c>
    </row>
    <row r="13" spans="1:14">
      <c r="B13" s="199" t="s">
        <v>15</v>
      </c>
      <c r="C13" s="399">
        <f>AVERAGE('Univ Data'!$E13:$G13)</f>
        <v>27.384733091624465</v>
      </c>
      <c r="D13" s="399">
        <f>AVERAGE('Univ Data'!$E31:$G31)</f>
        <v>26.578417681839081</v>
      </c>
      <c r="E13" s="399">
        <f>AVERAGE('Univ Data'!$E49:$G49)</f>
        <v>25.215757478558015</v>
      </c>
      <c r="F13" s="399">
        <f>AVERAGE('Univ Data'!$E67:$G67)</f>
        <v>18.266166503020425</v>
      </c>
      <c r="G13" s="399">
        <f>AVERAGE('Univ Data'!$E85:$G85)</f>
        <v>24.836763382860934</v>
      </c>
      <c r="H13" s="399">
        <f>AVERAGE('Univ Data'!$E103:$G103)</f>
        <v>23.594508685788981</v>
      </c>
      <c r="I13" s="399">
        <f>AVERAGE('Univ Data'!$E121:$G121)</f>
        <v>22.074547148543221</v>
      </c>
      <c r="J13" s="399">
        <f>AVERAGE('Univ Data'!$E139:$G139)</f>
        <v>22.960346413386642</v>
      </c>
      <c r="K13" s="399">
        <f>AVERAGE('Univ Data'!$E157:$G157)</f>
        <v>22.057181162945128</v>
      </c>
      <c r="L13" s="8">
        <f t="shared" si="0"/>
        <v>212.96842154856688</v>
      </c>
      <c r="M13" s="8">
        <f t="shared" si="1"/>
        <v>23.663157949840766</v>
      </c>
      <c r="N13" s="180"/>
    </row>
    <row r="14" spans="1:14">
      <c r="B14" s="204" t="s">
        <v>105</v>
      </c>
      <c r="C14" s="317">
        <f>AVERAGE('Univ Data'!$D14:$F14)</f>
        <v>3628229</v>
      </c>
      <c r="D14" s="317">
        <f>AVERAGE('Univ Data'!$D32:$F32)</f>
        <v>28601636.666666668</v>
      </c>
      <c r="E14" s="317">
        <f>AVERAGE('Univ Data'!$D50:$F50)</f>
        <v>10815614</v>
      </c>
      <c r="F14" s="317">
        <f>AVERAGE('Univ Data'!$D68:$F68)</f>
        <v>40640934.333333336</v>
      </c>
      <c r="G14" s="317">
        <f>AVERAGE('Univ Data'!$D86:$F86)</f>
        <v>21973781.666666668</v>
      </c>
      <c r="H14" s="317">
        <f>AVERAGE('Univ Data'!$D104:$F104)</f>
        <v>51606291.333333336</v>
      </c>
      <c r="I14" s="317">
        <f>AVERAGE('Univ Data'!$D122:$F122)</f>
        <v>12360834.716666667</v>
      </c>
      <c r="J14" s="317">
        <f>AVERAGE('Univ Data'!$D140:$F140)</f>
        <v>226652963</v>
      </c>
      <c r="K14" s="317">
        <f>AVERAGE('Univ Data'!$D158:$F158)</f>
        <v>4056720.3333333335</v>
      </c>
      <c r="L14" s="202">
        <f t="shared" si="0"/>
        <v>400337005.05000001</v>
      </c>
      <c r="M14" s="202">
        <f t="shared" si="1"/>
        <v>44481889.450000003</v>
      </c>
      <c r="N14" s="180"/>
    </row>
    <row r="15" spans="1:14">
      <c r="B15" s="199"/>
      <c r="G15" s="3" t="s">
        <v>13</v>
      </c>
      <c r="L15" s="8"/>
      <c r="M15" s="178"/>
      <c r="N15" s="3"/>
    </row>
    <row r="16" spans="1:14">
      <c r="A16" s="17" t="s">
        <v>97</v>
      </c>
      <c r="B16" s="6" t="s">
        <v>132</v>
      </c>
      <c r="C16" s="7" t="s">
        <v>1</v>
      </c>
      <c r="D16" s="7" t="s">
        <v>5</v>
      </c>
      <c r="E16" s="7" t="s">
        <v>4</v>
      </c>
      <c r="F16" s="7" t="s">
        <v>6</v>
      </c>
      <c r="G16" s="7" t="s">
        <v>2</v>
      </c>
      <c r="H16" s="7" t="s">
        <v>127</v>
      </c>
      <c r="I16" s="7" t="s">
        <v>3</v>
      </c>
      <c r="J16" s="7" t="s">
        <v>7</v>
      </c>
      <c r="K16" s="7" t="s">
        <v>0</v>
      </c>
      <c r="L16" s="7" t="s">
        <v>76</v>
      </c>
      <c r="M16" s="7" t="s">
        <v>77</v>
      </c>
      <c r="N16" s="3"/>
    </row>
    <row r="17" spans="1:21">
      <c r="A17" s="426">
        <v>2</v>
      </c>
      <c r="B17" s="4" t="s">
        <v>62</v>
      </c>
      <c r="C17" s="401">
        <f>C5/$A17</f>
        <v>977.4</v>
      </c>
      <c r="D17" s="401">
        <f t="shared" ref="D17:K17" si="2">D5/$A17</f>
        <v>987.36666666666667</v>
      </c>
      <c r="E17" s="401">
        <f t="shared" si="2"/>
        <v>1822.5</v>
      </c>
      <c r="F17" s="401">
        <f t="shared" si="2"/>
        <v>688.43333333333339</v>
      </c>
      <c r="G17" s="401">
        <f t="shared" si="2"/>
        <v>911.13333333333333</v>
      </c>
      <c r="H17" s="401">
        <f t="shared" si="2"/>
        <v>1605.2</v>
      </c>
      <c r="I17" s="401">
        <f t="shared" si="2"/>
        <v>1141</v>
      </c>
      <c r="J17" s="401">
        <f t="shared" si="2"/>
        <v>2763.5666666666671</v>
      </c>
      <c r="K17" s="401">
        <f t="shared" si="2"/>
        <v>644.30000000000007</v>
      </c>
      <c r="L17" s="181">
        <f>SUM(C17:K17)</f>
        <v>11540.9</v>
      </c>
      <c r="M17" s="8">
        <f t="shared" ref="M17:M26" si="3">AVERAGE(C17:K17)</f>
        <v>1282.3222222222221</v>
      </c>
      <c r="N17" s="200"/>
    </row>
    <row r="18" spans="1:21">
      <c r="A18" s="426">
        <v>1.5</v>
      </c>
      <c r="B18" s="4" t="s">
        <v>63</v>
      </c>
      <c r="C18" s="401">
        <f t="shared" ref="C18:K26" si="4">C6/$A18</f>
        <v>1401.3777777777777</v>
      </c>
      <c r="D18" s="401">
        <f t="shared" si="4"/>
        <v>1522.622222222222</v>
      </c>
      <c r="E18" s="401">
        <f t="shared" si="4"/>
        <v>2731.2888888888888</v>
      </c>
      <c r="F18" s="401">
        <f t="shared" si="4"/>
        <v>834.93333333333339</v>
      </c>
      <c r="G18" s="401">
        <f t="shared" si="4"/>
        <v>1406.3111111111111</v>
      </c>
      <c r="H18" s="401">
        <f t="shared" si="4"/>
        <v>2483.7333333333331</v>
      </c>
      <c r="I18" s="401">
        <f t="shared" si="4"/>
        <v>1597.9555555555555</v>
      </c>
      <c r="J18" s="401">
        <f t="shared" si="4"/>
        <v>4118.844444444444</v>
      </c>
      <c r="K18" s="401">
        <f t="shared" si="4"/>
        <v>879.33333333333314</v>
      </c>
      <c r="L18" s="181">
        <f t="shared" ref="L18:L26" si="5">SUM(C18:K18)</f>
        <v>16976.399999999998</v>
      </c>
      <c r="M18" s="8">
        <f t="shared" si="3"/>
        <v>1886.2666666666664</v>
      </c>
      <c r="N18" s="200"/>
    </row>
    <row r="19" spans="1:21">
      <c r="A19" s="426">
        <v>1.25</v>
      </c>
      <c r="B19" s="4" t="s">
        <v>64</v>
      </c>
      <c r="C19" s="401">
        <f t="shared" si="4"/>
        <v>1861.5466666666666</v>
      </c>
      <c r="D19" s="401">
        <f t="shared" si="4"/>
        <v>2672.4266666666663</v>
      </c>
      <c r="E19" s="401">
        <f t="shared" si="4"/>
        <v>4472.3733333333339</v>
      </c>
      <c r="F19" s="401">
        <f t="shared" si="4"/>
        <v>1167.7333333333333</v>
      </c>
      <c r="G19" s="401">
        <f t="shared" si="4"/>
        <v>2069.5466666666662</v>
      </c>
      <c r="H19" s="401">
        <f t="shared" si="4"/>
        <v>3598.8266666666664</v>
      </c>
      <c r="I19" s="401">
        <f t="shared" si="4"/>
        <v>2261.7066666666665</v>
      </c>
      <c r="J19" s="401">
        <f t="shared" si="4"/>
        <v>5334.4</v>
      </c>
      <c r="K19" s="401">
        <f t="shared" si="4"/>
        <v>1206.4000000000001</v>
      </c>
      <c r="L19" s="181">
        <f t="shared" si="5"/>
        <v>24644.959999999999</v>
      </c>
      <c r="M19" s="8">
        <f t="shared" si="3"/>
        <v>2738.3288888888887</v>
      </c>
      <c r="N19" s="200"/>
    </row>
    <row r="20" spans="1:21">
      <c r="A20" s="426">
        <v>1.5</v>
      </c>
      <c r="B20" s="4" t="s">
        <v>35</v>
      </c>
      <c r="C20" s="401">
        <f t="shared" si="4"/>
        <v>391.73333333333335</v>
      </c>
      <c r="D20" s="401">
        <f t="shared" si="4"/>
        <v>69.088888888888889</v>
      </c>
      <c r="E20" s="401">
        <f t="shared" si="4"/>
        <v>123.60000000000001</v>
      </c>
      <c r="F20" s="401">
        <f t="shared" si="4"/>
        <v>45.333333333333336</v>
      </c>
      <c r="G20" s="401">
        <f t="shared" si="4"/>
        <v>45.222222222222221</v>
      </c>
      <c r="H20" s="401">
        <f t="shared" si="4"/>
        <v>50.822222222222223</v>
      </c>
      <c r="I20" s="401">
        <f t="shared" si="4"/>
        <v>30.777777777777775</v>
      </c>
      <c r="J20" s="401">
        <f t="shared" si="4"/>
        <v>45.644444444444446</v>
      </c>
      <c r="K20" s="401">
        <f t="shared" si="4"/>
        <v>12.511111111111113</v>
      </c>
      <c r="L20" s="181">
        <f t="shared" si="5"/>
        <v>814.73333333333323</v>
      </c>
      <c r="M20" s="8">
        <f t="shared" si="3"/>
        <v>90.525925925925918</v>
      </c>
      <c r="N20" s="200"/>
    </row>
    <row r="21" spans="1:21">
      <c r="A21" s="426">
        <v>1</v>
      </c>
      <c r="B21" s="4" t="s">
        <v>61</v>
      </c>
      <c r="C21" s="401">
        <f t="shared" si="4"/>
        <v>2839.9333333333329</v>
      </c>
      <c r="D21" s="401">
        <f t="shared" si="4"/>
        <v>4418.4666666666662</v>
      </c>
      <c r="E21" s="401">
        <f t="shared" si="4"/>
        <v>6427</v>
      </c>
      <c r="F21" s="401">
        <f t="shared" si="4"/>
        <v>1641.7333333333333</v>
      </c>
      <c r="G21" s="401">
        <f t="shared" si="4"/>
        <v>3287.8000000000006</v>
      </c>
      <c r="H21" s="401">
        <f t="shared" si="4"/>
        <v>5297.4000000000005</v>
      </c>
      <c r="I21" s="401">
        <f t="shared" si="4"/>
        <v>3254.3333333333335</v>
      </c>
      <c r="J21" s="401">
        <f t="shared" si="4"/>
        <v>7901.666666666667</v>
      </c>
      <c r="K21" s="401">
        <f t="shared" si="4"/>
        <v>1799.5333333333335</v>
      </c>
      <c r="L21" s="181">
        <f t="shared" si="5"/>
        <v>36867.866666666669</v>
      </c>
      <c r="M21" s="8">
        <f t="shared" si="3"/>
        <v>4096.4296296296297</v>
      </c>
      <c r="N21" s="200"/>
    </row>
    <row r="22" spans="1:21">
      <c r="A22" s="426">
        <v>0.3</v>
      </c>
      <c r="B22" s="30" t="s">
        <v>10</v>
      </c>
      <c r="C22" s="401">
        <f t="shared" si="4"/>
        <v>1495.5555555555557</v>
      </c>
      <c r="D22" s="401">
        <f t="shared" si="4"/>
        <v>2341.1111111111113</v>
      </c>
      <c r="E22" s="401">
        <f t="shared" si="4"/>
        <v>2642.2222222222222</v>
      </c>
      <c r="F22" s="401">
        <f t="shared" si="4"/>
        <v>1123.3333333333335</v>
      </c>
      <c r="G22" s="401">
        <f t="shared" si="4"/>
        <v>1374.4444444444443</v>
      </c>
      <c r="H22" s="401">
        <f t="shared" si="4"/>
        <v>3531.1111111111109</v>
      </c>
      <c r="I22" s="401">
        <f t="shared" si="4"/>
        <v>1348.8888888888889</v>
      </c>
      <c r="J22" s="401">
        <f t="shared" si="4"/>
        <v>5478.8888888888896</v>
      </c>
      <c r="K22" s="401">
        <f t="shared" si="4"/>
        <v>735.55555555555554</v>
      </c>
      <c r="L22" s="181">
        <f t="shared" si="5"/>
        <v>20071.111111111113</v>
      </c>
      <c r="M22" s="8">
        <f t="shared" si="3"/>
        <v>2230.1234567901238</v>
      </c>
      <c r="N22" s="200"/>
    </row>
    <row r="23" spans="1:21">
      <c r="A23" s="426">
        <v>0.05</v>
      </c>
      <c r="B23" s="30" t="s">
        <v>11</v>
      </c>
      <c r="C23" s="401">
        <f>C11/$A23</f>
        <v>60</v>
      </c>
      <c r="D23" s="401">
        <f t="shared" si="4"/>
        <v>2846.6666666666665</v>
      </c>
      <c r="E23" s="401">
        <f t="shared" si="4"/>
        <v>1020</v>
      </c>
      <c r="F23" s="401">
        <f t="shared" si="4"/>
        <v>1600</v>
      </c>
      <c r="G23" s="401">
        <f t="shared" si="4"/>
        <v>646.66666666666663</v>
      </c>
      <c r="H23" s="401">
        <f t="shared" si="4"/>
        <v>5493.333333333333</v>
      </c>
      <c r="I23" s="401">
        <f t="shared" si="4"/>
        <v>1606.6666666666665</v>
      </c>
      <c r="J23" s="401">
        <f t="shared" si="4"/>
        <v>12213.333333333332</v>
      </c>
      <c r="K23" s="401">
        <f t="shared" si="4"/>
        <v>0</v>
      </c>
      <c r="L23" s="181">
        <f t="shared" si="5"/>
        <v>25486.666666666664</v>
      </c>
      <c r="M23" s="8">
        <f t="shared" si="3"/>
        <v>2831.8518518518517</v>
      </c>
      <c r="N23" s="200"/>
    </row>
    <row r="24" spans="1:21">
      <c r="A24" s="426">
        <v>0.02</v>
      </c>
      <c r="B24" s="4" t="s">
        <v>16</v>
      </c>
      <c r="C24" s="401">
        <f t="shared" si="4"/>
        <v>2560</v>
      </c>
      <c r="D24" s="401">
        <f t="shared" si="4"/>
        <v>3016.7000000000003</v>
      </c>
      <c r="E24" s="401">
        <f t="shared" si="4"/>
        <v>2940.0166666666669</v>
      </c>
      <c r="F24" s="401">
        <f t="shared" si="4"/>
        <v>1960.1166666666668</v>
      </c>
      <c r="G24" s="401">
        <f t="shared" si="4"/>
        <v>3295.9999999999991</v>
      </c>
      <c r="H24" s="401">
        <f t="shared" si="4"/>
        <v>2819.7833333333338</v>
      </c>
      <c r="I24" s="401">
        <f t="shared" si="4"/>
        <v>3328.9166666666665</v>
      </c>
      <c r="J24" s="401">
        <f t="shared" si="4"/>
        <v>4068.4166666666661</v>
      </c>
      <c r="K24" s="401">
        <f t="shared" si="4"/>
        <v>3076.1833333333329</v>
      </c>
      <c r="L24" s="181">
        <f t="shared" si="5"/>
        <v>27066.133333333331</v>
      </c>
      <c r="M24" s="8">
        <f t="shared" si="3"/>
        <v>3007.3481481481481</v>
      </c>
      <c r="N24" s="200"/>
    </row>
    <row r="25" spans="1:21">
      <c r="A25" s="426">
        <v>0.01</v>
      </c>
      <c r="B25" s="4" t="s">
        <v>15</v>
      </c>
      <c r="C25" s="401">
        <f t="shared" si="4"/>
        <v>2738.4733091624466</v>
      </c>
      <c r="D25" s="401">
        <f t="shared" si="4"/>
        <v>2657.8417681839082</v>
      </c>
      <c r="E25" s="401">
        <f t="shared" si="4"/>
        <v>2521.5757478558012</v>
      </c>
      <c r="F25" s="401">
        <f t="shared" si="4"/>
        <v>1826.6166503020424</v>
      </c>
      <c r="G25" s="401">
        <f t="shared" si="4"/>
        <v>2483.6763382860931</v>
      </c>
      <c r="H25" s="401">
        <f t="shared" si="4"/>
        <v>2359.4508685788978</v>
      </c>
      <c r="I25" s="401">
        <f t="shared" si="4"/>
        <v>2207.454714854322</v>
      </c>
      <c r="J25" s="401">
        <f t="shared" si="4"/>
        <v>2296.0346413386642</v>
      </c>
      <c r="K25" s="401">
        <f t="shared" si="4"/>
        <v>2205.7181162945126</v>
      </c>
      <c r="L25" s="181">
        <f t="shared" si="5"/>
        <v>21296.842154856688</v>
      </c>
      <c r="M25" s="8">
        <f t="shared" si="3"/>
        <v>2366.3157949840765</v>
      </c>
      <c r="N25" s="200"/>
    </row>
    <row r="26" spans="1:21">
      <c r="A26" s="427">
        <v>20000</v>
      </c>
      <c r="B26" s="31" t="s">
        <v>105</v>
      </c>
      <c r="C26" s="402">
        <f t="shared" si="4"/>
        <v>181.41145</v>
      </c>
      <c r="D26" s="402">
        <f t="shared" si="4"/>
        <v>1430.0818333333334</v>
      </c>
      <c r="E26" s="402">
        <f t="shared" si="4"/>
        <v>540.78070000000002</v>
      </c>
      <c r="F26" s="402">
        <f t="shared" si="4"/>
        <v>2032.0467166666667</v>
      </c>
      <c r="G26" s="402">
        <f t="shared" si="4"/>
        <v>1098.6890833333334</v>
      </c>
      <c r="H26" s="402">
        <f t="shared" si="4"/>
        <v>2580.3145666666669</v>
      </c>
      <c r="I26" s="402">
        <f t="shared" si="4"/>
        <v>618.04173583333329</v>
      </c>
      <c r="J26" s="402">
        <f t="shared" si="4"/>
        <v>11332.648150000001</v>
      </c>
      <c r="K26" s="402">
        <f t="shared" si="4"/>
        <v>202.83601666666667</v>
      </c>
      <c r="L26" s="324">
        <f t="shared" si="5"/>
        <v>20016.8502525</v>
      </c>
      <c r="M26" s="202">
        <f t="shared" si="3"/>
        <v>2224.0944724999999</v>
      </c>
      <c r="N26" s="200"/>
    </row>
    <row r="27" spans="1:21">
      <c r="B27" s="38"/>
      <c r="L27" s="179"/>
      <c r="M27" s="326">
        <f>SUM(L17:L26)</f>
        <v>204782.46351846779</v>
      </c>
      <c r="N27" s="182"/>
      <c r="O27" s="182"/>
      <c r="P27" s="183"/>
      <c r="Q27" s="182"/>
      <c r="R27" s="182"/>
      <c r="S27" s="12"/>
      <c r="T27" s="12"/>
      <c r="U27" s="12"/>
    </row>
    <row r="28" spans="1:21">
      <c r="B28" s="32" t="s">
        <v>17</v>
      </c>
      <c r="C28" s="7" t="s">
        <v>1</v>
      </c>
      <c r="D28" s="7" t="s">
        <v>5</v>
      </c>
      <c r="E28" s="7" t="s">
        <v>4</v>
      </c>
      <c r="F28" s="7" t="s">
        <v>6</v>
      </c>
      <c r="G28" s="7" t="s">
        <v>2</v>
      </c>
      <c r="H28" s="7" t="s">
        <v>127</v>
      </c>
      <c r="I28" s="7" t="s">
        <v>3</v>
      </c>
      <c r="J28" s="7" t="s">
        <v>7</v>
      </c>
      <c r="K28" s="7" t="s">
        <v>0</v>
      </c>
      <c r="L28" s="17" t="s">
        <v>71</v>
      </c>
      <c r="M28" s="178" t="s">
        <v>13</v>
      </c>
      <c r="N28" s="184"/>
      <c r="O28" s="184"/>
      <c r="P28" s="184"/>
      <c r="Q28" s="184"/>
      <c r="R28" s="184"/>
      <c r="S28" s="12"/>
      <c r="T28" s="185"/>
      <c r="U28" s="12"/>
    </row>
    <row r="29" spans="1:21">
      <c r="B29" s="4" t="s">
        <v>62</v>
      </c>
      <c r="C29" s="186">
        <v>0.02</v>
      </c>
      <c r="D29" s="186">
        <v>0.04</v>
      </c>
      <c r="E29" s="186">
        <v>0.02</v>
      </c>
      <c r="F29" s="186">
        <v>0.02</v>
      </c>
      <c r="G29" s="186">
        <v>0.04</v>
      </c>
      <c r="H29" s="33">
        <v>0.02</v>
      </c>
      <c r="I29" s="186">
        <v>0.04</v>
      </c>
      <c r="J29" s="33">
        <v>3.5000000000000003E-2</v>
      </c>
      <c r="K29" s="186">
        <v>0.05</v>
      </c>
      <c r="L29" s="34">
        <f t="shared" ref="L29:L38" si="6">AVERAGE(C29:K29)</f>
        <v>3.1666666666666669E-2</v>
      </c>
      <c r="M29" s="264"/>
      <c r="N29" s="184"/>
      <c r="O29" s="184"/>
      <c r="P29" s="184"/>
      <c r="Q29" s="184"/>
      <c r="R29" s="184"/>
      <c r="S29" s="12"/>
      <c r="T29" s="185"/>
      <c r="U29" s="12"/>
    </row>
    <row r="30" spans="1:21">
      <c r="B30" s="4" t="s">
        <v>63</v>
      </c>
      <c r="C30" s="186">
        <v>0.04</v>
      </c>
      <c r="D30" s="186">
        <v>0.06</v>
      </c>
      <c r="E30" s="186">
        <v>0.03</v>
      </c>
      <c r="F30" s="186">
        <v>0.03</v>
      </c>
      <c r="G30" s="186">
        <v>0.06</v>
      </c>
      <c r="H30" s="33">
        <v>0.03</v>
      </c>
      <c r="I30" s="186">
        <v>0.06</v>
      </c>
      <c r="J30" s="33">
        <v>6.5000000000000002E-2</v>
      </c>
      <c r="K30" s="186">
        <v>7.4999999999999997E-2</v>
      </c>
      <c r="L30" s="34">
        <f t="shared" si="6"/>
        <v>0.05</v>
      </c>
      <c r="M30" s="264"/>
      <c r="N30" s="184"/>
      <c r="O30" s="184"/>
      <c r="P30" s="184"/>
      <c r="Q30" s="184"/>
      <c r="R30" s="184"/>
      <c r="S30" s="12"/>
      <c r="T30" s="185"/>
      <c r="U30" s="12"/>
    </row>
    <row r="31" spans="1:21">
      <c r="B31" s="4" t="s">
        <v>64</v>
      </c>
      <c r="C31" s="186">
        <v>6.5000000000000002E-2</v>
      </c>
      <c r="D31" s="186">
        <v>0.1</v>
      </c>
      <c r="E31" s="186">
        <v>0.05</v>
      </c>
      <c r="F31" s="186">
        <v>0.05</v>
      </c>
      <c r="G31" s="186">
        <v>0.1</v>
      </c>
      <c r="H31" s="33">
        <v>0.05</v>
      </c>
      <c r="I31" s="186">
        <v>0.1</v>
      </c>
      <c r="J31" s="33">
        <v>7.4999999999999997E-2</v>
      </c>
      <c r="K31" s="186">
        <v>0.1</v>
      </c>
      <c r="L31" s="34">
        <f t="shared" si="6"/>
        <v>7.6666666666666661E-2</v>
      </c>
      <c r="M31" s="264"/>
      <c r="N31" s="184"/>
      <c r="O31" s="184"/>
      <c r="P31" s="184"/>
      <c r="Q31" s="184"/>
      <c r="R31" s="184"/>
      <c r="S31" s="12"/>
      <c r="T31" s="185"/>
      <c r="U31" s="12"/>
    </row>
    <row r="32" spans="1:21">
      <c r="B32" s="4" t="s">
        <v>9</v>
      </c>
      <c r="C32" s="186">
        <v>0.25</v>
      </c>
      <c r="D32" s="186">
        <v>0.22500000000000001</v>
      </c>
      <c r="E32" s="186">
        <v>0.22500000000000001</v>
      </c>
      <c r="F32" s="186">
        <v>0.22500000000000001</v>
      </c>
      <c r="G32" s="186">
        <v>0.22500000000000001</v>
      </c>
      <c r="H32" s="33">
        <v>0.2</v>
      </c>
      <c r="I32" s="186">
        <v>0.25</v>
      </c>
      <c r="J32" s="33">
        <v>0.2</v>
      </c>
      <c r="K32" s="186">
        <v>0.27500000000000002</v>
      </c>
      <c r="L32" s="34">
        <f t="shared" si="6"/>
        <v>0.23055555555555551</v>
      </c>
      <c r="M32" s="264"/>
      <c r="N32" s="184"/>
      <c r="O32" s="184"/>
      <c r="P32" s="184"/>
      <c r="Q32" s="184"/>
      <c r="R32" s="184"/>
      <c r="S32" s="12"/>
      <c r="T32" s="185"/>
      <c r="U32" s="12"/>
    </row>
    <row r="33" spans="2:22">
      <c r="B33" s="30" t="s">
        <v>10</v>
      </c>
      <c r="C33" s="186">
        <v>0.2</v>
      </c>
      <c r="D33" s="186">
        <v>0.15</v>
      </c>
      <c r="E33" s="186">
        <v>0.2</v>
      </c>
      <c r="F33" s="186">
        <v>0.15</v>
      </c>
      <c r="G33" s="186">
        <v>0.1</v>
      </c>
      <c r="H33" s="33">
        <v>0.17499999999999999</v>
      </c>
      <c r="I33" s="186">
        <v>0.1</v>
      </c>
      <c r="J33" s="33">
        <v>0.1</v>
      </c>
      <c r="K33" s="186">
        <v>0.15</v>
      </c>
      <c r="L33" s="34">
        <f t="shared" si="6"/>
        <v>0.14722222222222225</v>
      </c>
      <c r="M33" s="264"/>
      <c r="N33" s="184"/>
      <c r="O33" s="184"/>
      <c r="P33" s="184"/>
      <c r="Q33" s="184"/>
      <c r="R33" s="184"/>
      <c r="S33" s="12"/>
      <c r="T33" s="185"/>
      <c r="U33" s="12"/>
    </row>
    <row r="34" spans="2:22">
      <c r="B34" s="4" t="s">
        <v>11</v>
      </c>
      <c r="C34" s="186">
        <v>0.05</v>
      </c>
      <c r="D34" s="186">
        <v>0.15</v>
      </c>
      <c r="E34" s="186">
        <v>7.4999999999999997E-2</v>
      </c>
      <c r="F34" s="186">
        <v>0.15</v>
      </c>
      <c r="G34" s="186">
        <v>7.4999999999999997E-2</v>
      </c>
      <c r="H34" s="33">
        <v>0.15</v>
      </c>
      <c r="I34" s="186">
        <v>0.1</v>
      </c>
      <c r="J34" s="33">
        <v>0.1</v>
      </c>
      <c r="K34" s="186">
        <v>0</v>
      </c>
      <c r="L34" s="34">
        <f t="shared" si="6"/>
        <v>9.4444444444444442E-2</v>
      </c>
      <c r="M34" s="264"/>
      <c r="N34" s="184"/>
      <c r="O34" s="184"/>
      <c r="P34" s="184"/>
      <c r="Q34" s="184"/>
      <c r="R34" s="184"/>
      <c r="S34" s="12"/>
      <c r="T34" s="185"/>
      <c r="U34" s="12"/>
    </row>
    <row r="35" spans="2:22">
      <c r="B35" s="30" t="s">
        <v>16</v>
      </c>
      <c r="C35" s="186">
        <v>0.15</v>
      </c>
      <c r="D35" s="186">
        <v>0.1</v>
      </c>
      <c r="E35" s="186">
        <v>0.15</v>
      </c>
      <c r="F35" s="186">
        <v>7.4999999999999997E-2</v>
      </c>
      <c r="G35" s="186">
        <v>0.15</v>
      </c>
      <c r="H35" s="33">
        <v>0.125</v>
      </c>
      <c r="I35" s="186">
        <v>0.15</v>
      </c>
      <c r="J35" s="33">
        <v>0.15</v>
      </c>
      <c r="K35" s="186">
        <v>0.2</v>
      </c>
      <c r="L35" s="34">
        <f t="shared" si="6"/>
        <v>0.1388888888888889</v>
      </c>
      <c r="M35" s="264"/>
      <c r="N35" s="184" t="s">
        <v>13</v>
      </c>
      <c r="O35" s="184"/>
      <c r="P35" s="184"/>
      <c r="Q35" s="184"/>
      <c r="R35" s="184"/>
      <c r="S35" s="12"/>
      <c r="T35" s="185"/>
      <c r="U35" s="12"/>
    </row>
    <row r="36" spans="2:22">
      <c r="B36" s="40" t="s">
        <v>15</v>
      </c>
      <c r="C36" s="186">
        <v>0.15</v>
      </c>
      <c r="D36" s="186">
        <v>7.4999999999999997E-2</v>
      </c>
      <c r="E36" s="186">
        <v>0.15</v>
      </c>
      <c r="F36" s="186">
        <v>0.1</v>
      </c>
      <c r="G36" s="186">
        <v>0.1</v>
      </c>
      <c r="H36" s="33">
        <v>0.1</v>
      </c>
      <c r="I36" s="186">
        <v>0.15</v>
      </c>
      <c r="J36" s="33">
        <v>0.15</v>
      </c>
      <c r="K36" s="186">
        <v>0.1</v>
      </c>
      <c r="L36" s="34">
        <f t="shared" si="6"/>
        <v>0.11944444444444444</v>
      </c>
      <c r="M36" s="264"/>
      <c r="N36" s="184"/>
      <c r="O36" s="184"/>
      <c r="P36" s="184"/>
      <c r="Q36" s="184"/>
      <c r="R36" s="184"/>
      <c r="S36" s="12"/>
      <c r="T36" s="185"/>
      <c r="U36" s="12"/>
    </row>
    <row r="37" spans="2:22">
      <c r="B37" s="14" t="s">
        <v>105</v>
      </c>
      <c r="C37" s="187">
        <v>7.4999999999999997E-2</v>
      </c>
      <c r="D37" s="187">
        <v>0.1</v>
      </c>
      <c r="E37" s="187">
        <v>0.1</v>
      </c>
      <c r="F37" s="187">
        <v>0.2</v>
      </c>
      <c r="G37" s="187">
        <v>0.15</v>
      </c>
      <c r="H37" s="35">
        <v>0.15</v>
      </c>
      <c r="I37" s="187">
        <v>0.05</v>
      </c>
      <c r="J37" s="35">
        <v>0.125</v>
      </c>
      <c r="K37" s="187">
        <v>0.05</v>
      </c>
      <c r="L37" s="36">
        <f t="shared" si="6"/>
        <v>0.1111111111111111</v>
      </c>
      <c r="M37" s="264"/>
      <c r="N37" s="184"/>
      <c r="O37" s="184"/>
      <c r="P37" s="184"/>
      <c r="Q37" s="184"/>
      <c r="R37" s="184"/>
      <c r="S37" s="12"/>
      <c r="T37" s="12"/>
      <c r="U37" s="12"/>
    </row>
    <row r="38" spans="2:22">
      <c r="B38" s="38"/>
      <c r="C38" s="37">
        <f t="shared" ref="C38:K38" si="7">SUM(C29:C37)</f>
        <v>1</v>
      </c>
      <c r="D38" s="37">
        <f t="shared" si="7"/>
        <v>1</v>
      </c>
      <c r="E38" s="37">
        <f t="shared" si="7"/>
        <v>1</v>
      </c>
      <c r="F38" s="37">
        <f t="shared" si="7"/>
        <v>1</v>
      </c>
      <c r="G38" s="37">
        <f t="shared" si="7"/>
        <v>1</v>
      </c>
      <c r="H38" s="37">
        <f t="shared" si="7"/>
        <v>1</v>
      </c>
      <c r="I38" s="37">
        <f t="shared" si="7"/>
        <v>1</v>
      </c>
      <c r="J38" s="37">
        <f t="shared" si="7"/>
        <v>1</v>
      </c>
      <c r="K38" s="37">
        <f t="shared" si="7"/>
        <v>1</v>
      </c>
      <c r="L38" s="37">
        <f t="shared" si="6"/>
        <v>1</v>
      </c>
      <c r="M38" s="264"/>
      <c r="N38" s="3"/>
      <c r="P38" s="3" t="s">
        <v>13</v>
      </c>
    </row>
    <row r="39" spans="2:22">
      <c r="B39" s="38"/>
      <c r="C39" s="188"/>
      <c r="D39" s="188"/>
      <c r="E39" s="188"/>
      <c r="F39" s="188"/>
      <c r="G39" s="188"/>
      <c r="H39" s="188"/>
      <c r="I39" s="188"/>
      <c r="J39" s="188"/>
      <c r="K39" s="188"/>
      <c r="L39" s="8"/>
      <c r="M39" s="178"/>
      <c r="N39" s="189"/>
      <c r="O39" s="189"/>
      <c r="P39" s="189" t="s">
        <v>13</v>
      </c>
      <c r="Q39" s="189"/>
      <c r="R39" s="189"/>
      <c r="S39" s="189"/>
      <c r="T39" s="189"/>
      <c r="U39" s="189"/>
      <c r="V39" s="189"/>
    </row>
    <row r="40" spans="2:22">
      <c r="B40" s="32" t="s">
        <v>72</v>
      </c>
      <c r="C40" s="7" t="s">
        <v>1</v>
      </c>
      <c r="D40" s="7" t="s">
        <v>5</v>
      </c>
      <c r="E40" s="7" t="s">
        <v>4</v>
      </c>
      <c r="F40" s="7" t="s">
        <v>6</v>
      </c>
      <c r="G40" s="7" t="s">
        <v>2</v>
      </c>
      <c r="H40" s="7" t="s">
        <v>127</v>
      </c>
      <c r="I40" s="7" t="s">
        <v>3</v>
      </c>
      <c r="J40" s="7" t="s">
        <v>7</v>
      </c>
      <c r="K40" s="7" t="s">
        <v>0</v>
      </c>
      <c r="L40" s="7" t="s">
        <v>76</v>
      </c>
      <c r="M40" s="7" t="s">
        <v>77</v>
      </c>
      <c r="N40" s="190"/>
      <c r="O40" s="190"/>
      <c r="P40" s="190"/>
      <c r="Q40" s="190"/>
      <c r="R40" s="190"/>
      <c r="S40" s="190"/>
      <c r="T40" s="190"/>
      <c r="U40" s="190"/>
      <c r="V40" s="190"/>
    </row>
    <row r="41" spans="2:22">
      <c r="B41" s="4" t="s">
        <v>62</v>
      </c>
      <c r="C41" s="403">
        <f>C17*C29</f>
        <v>19.547999999999998</v>
      </c>
      <c r="D41" s="403">
        <f t="shared" ref="D41:K41" si="8">D17*D29</f>
        <v>39.494666666666667</v>
      </c>
      <c r="E41" s="403">
        <f t="shared" si="8"/>
        <v>36.450000000000003</v>
      </c>
      <c r="F41" s="403">
        <f t="shared" si="8"/>
        <v>13.768666666666668</v>
      </c>
      <c r="G41" s="403">
        <f t="shared" si="8"/>
        <v>36.44533333333333</v>
      </c>
      <c r="H41" s="403">
        <f t="shared" si="8"/>
        <v>32.103999999999999</v>
      </c>
      <c r="I41" s="403">
        <f t="shared" si="8"/>
        <v>45.64</v>
      </c>
      <c r="J41" s="403">
        <f t="shared" si="8"/>
        <v>96.724833333333351</v>
      </c>
      <c r="K41" s="403">
        <f t="shared" si="8"/>
        <v>32.215000000000003</v>
      </c>
      <c r="L41" s="8">
        <f t="shared" ref="L41:L50" si="9">SUM(C41:K41)</f>
        <v>352.39050000000009</v>
      </c>
      <c r="M41" s="8">
        <f t="shared" ref="M41:M50" si="10">AVERAGE(C41:K41)</f>
        <v>39.154500000000013</v>
      </c>
      <c r="N41" s="190"/>
      <c r="O41" s="190"/>
      <c r="P41" s="190"/>
      <c r="Q41" s="190"/>
      <c r="R41" s="190"/>
      <c r="S41" s="190"/>
      <c r="T41" s="190"/>
      <c r="U41" s="190"/>
      <c r="V41" s="190"/>
    </row>
    <row r="42" spans="2:22">
      <c r="B42" s="4" t="s">
        <v>63</v>
      </c>
      <c r="C42" s="403">
        <f t="shared" ref="C42:K43" si="11">C18*C30</f>
        <v>56.05511111111111</v>
      </c>
      <c r="D42" s="403">
        <f t="shared" si="11"/>
        <v>91.357333333333315</v>
      </c>
      <c r="E42" s="403">
        <f t="shared" si="11"/>
        <v>81.938666666666663</v>
      </c>
      <c r="F42" s="403">
        <f t="shared" si="11"/>
        <v>25.048000000000002</v>
      </c>
      <c r="G42" s="403">
        <f t="shared" si="11"/>
        <v>84.37866666666666</v>
      </c>
      <c r="H42" s="403">
        <f t="shared" si="11"/>
        <v>74.511999999999986</v>
      </c>
      <c r="I42" s="403">
        <f t="shared" si="11"/>
        <v>95.877333333333326</v>
      </c>
      <c r="J42" s="403">
        <f t="shared" si="11"/>
        <v>267.72488888888887</v>
      </c>
      <c r="K42" s="403">
        <f t="shared" si="11"/>
        <v>65.949999999999989</v>
      </c>
      <c r="L42" s="8">
        <f t="shared" si="9"/>
        <v>842.8420000000001</v>
      </c>
      <c r="M42" s="8">
        <f t="shared" si="10"/>
        <v>93.649111111111125</v>
      </c>
      <c r="N42" s="190"/>
      <c r="O42" s="190"/>
      <c r="P42" s="190"/>
      <c r="Q42" s="190"/>
      <c r="R42" s="190"/>
      <c r="S42" s="190"/>
      <c r="T42" s="190"/>
      <c r="U42" s="190"/>
      <c r="V42" s="190"/>
    </row>
    <row r="43" spans="2:22">
      <c r="B43" s="4" t="s">
        <v>64</v>
      </c>
      <c r="C43" s="403">
        <f t="shared" si="11"/>
        <v>121.00053333333334</v>
      </c>
      <c r="D43" s="403">
        <f t="shared" si="11"/>
        <v>267.24266666666665</v>
      </c>
      <c r="E43" s="403">
        <f t="shared" si="11"/>
        <v>223.61866666666671</v>
      </c>
      <c r="F43" s="403">
        <f t="shared" si="11"/>
        <v>58.38666666666667</v>
      </c>
      <c r="G43" s="403">
        <f t="shared" si="11"/>
        <v>206.95466666666664</v>
      </c>
      <c r="H43" s="403">
        <f t="shared" si="11"/>
        <v>179.94133333333332</v>
      </c>
      <c r="I43" s="403">
        <f t="shared" si="11"/>
        <v>226.17066666666665</v>
      </c>
      <c r="J43" s="403">
        <f t="shared" si="11"/>
        <v>400.08</v>
      </c>
      <c r="K43" s="403">
        <f t="shared" si="11"/>
        <v>120.64000000000001</v>
      </c>
      <c r="L43" s="8">
        <f t="shared" si="9"/>
        <v>1804.0352</v>
      </c>
      <c r="M43" s="8">
        <f t="shared" si="10"/>
        <v>200.44835555555557</v>
      </c>
      <c r="N43" s="190"/>
      <c r="O43" s="190"/>
      <c r="P43" s="190"/>
      <c r="Q43" s="190"/>
      <c r="R43" s="190"/>
      <c r="S43" s="190"/>
      <c r="T43" s="190"/>
      <c r="U43" s="190"/>
      <c r="V43" s="190"/>
    </row>
    <row r="44" spans="2:22">
      <c r="B44" s="4" t="s">
        <v>9</v>
      </c>
      <c r="C44" s="403">
        <f>SUM(C20:C21)*C32</f>
        <v>807.91666666666652</v>
      </c>
      <c r="D44" s="403">
        <f t="shared" ref="D44:K44" si="12">SUM(D20:D21)*D32</f>
        <v>1009.6999999999998</v>
      </c>
      <c r="E44" s="403">
        <f t="shared" si="12"/>
        <v>1473.8850000000002</v>
      </c>
      <c r="F44" s="403">
        <f t="shared" si="12"/>
        <v>379.59</v>
      </c>
      <c r="G44" s="403">
        <f t="shared" si="12"/>
        <v>749.93000000000018</v>
      </c>
      <c r="H44" s="403">
        <f t="shared" si="12"/>
        <v>1069.6444444444446</v>
      </c>
      <c r="I44" s="403">
        <f t="shared" si="12"/>
        <v>821.27777777777783</v>
      </c>
      <c r="J44" s="403">
        <f t="shared" si="12"/>
        <v>1589.4622222222224</v>
      </c>
      <c r="K44" s="403">
        <f t="shared" si="12"/>
        <v>498.31222222222232</v>
      </c>
      <c r="L44" s="8">
        <f t="shared" si="9"/>
        <v>8399.7183333333342</v>
      </c>
      <c r="M44" s="8">
        <f t="shared" si="10"/>
        <v>933.30203703703717</v>
      </c>
      <c r="N44" s="190"/>
      <c r="O44" s="190"/>
      <c r="P44" s="190"/>
      <c r="Q44" s="190"/>
      <c r="R44" s="190"/>
      <c r="S44" s="190"/>
      <c r="T44" s="190"/>
      <c r="U44" s="190"/>
      <c r="V44" s="190"/>
    </row>
    <row r="45" spans="2:22">
      <c r="B45" s="30" t="s">
        <v>10</v>
      </c>
      <c r="C45" s="403">
        <f>C22*C33</f>
        <v>299.11111111111114</v>
      </c>
      <c r="D45" s="403">
        <f t="shared" ref="D45:K45" si="13">D22*D33</f>
        <v>351.16666666666669</v>
      </c>
      <c r="E45" s="403">
        <f t="shared" si="13"/>
        <v>528.44444444444446</v>
      </c>
      <c r="F45" s="403">
        <f t="shared" si="13"/>
        <v>168.50000000000003</v>
      </c>
      <c r="G45" s="403">
        <f t="shared" si="13"/>
        <v>137.44444444444443</v>
      </c>
      <c r="H45" s="403">
        <f t="shared" si="13"/>
        <v>617.94444444444434</v>
      </c>
      <c r="I45" s="403">
        <f t="shared" si="13"/>
        <v>134.88888888888889</v>
      </c>
      <c r="J45" s="403">
        <f t="shared" si="13"/>
        <v>547.88888888888903</v>
      </c>
      <c r="K45" s="403">
        <f t="shared" si="13"/>
        <v>110.33333333333333</v>
      </c>
      <c r="L45" s="8">
        <f t="shared" si="9"/>
        <v>2895.7222222222222</v>
      </c>
      <c r="M45" s="8">
        <f t="shared" si="10"/>
        <v>321.74691358024688</v>
      </c>
      <c r="N45" s="190"/>
      <c r="O45" s="190"/>
      <c r="P45" s="190"/>
      <c r="Q45" s="190"/>
      <c r="R45" s="190"/>
      <c r="S45" s="190"/>
      <c r="T45" s="190"/>
      <c r="U45" s="190"/>
      <c r="V45" s="190"/>
    </row>
    <row r="46" spans="2:22">
      <c r="B46" s="30" t="s">
        <v>11</v>
      </c>
      <c r="C46" s="403">
        <f t="shared" ref="C46:K49" si="14">C23*C34</f>
        <v>3</v>
      </c>
      <c r="D46" s="403">
        <f t="shared" si="14"/>
        <v>426.99999999999994</v>
      </c>
      <c r="E46" s="403">
        <f t="shared" si="14"/>
        <v>76.5</v>
      </c>
      <c r="F46" s="403">
        <f t="shared" si="14"/>
        <v>240</v>
      </c>
      <c r="G46" s="403">
        <f t="shared" si="14"/>
        <v>48.499999999999993</v>
      </c>
      <c r="H46" s="403">
        <f t="shared" si="14"/>
        <v>823.99999999999989</v>
      </c>
      <c r="I46" s="403">
        <f t="shared" si="14"/>
        <v>160.66666666666666</v>
      </c>
      <c r="J46" s="403">
        <f t="shared" si="14"/>
        <v>1221.3333333333333</v>
      </c>
      <c r="K46" s="403">
        <f t="shared" si="14"/>
        <v>0</v>
      </c>
      <c r="L46" s="8">
        <f t="shared" si="9"/>
        <v>3001</v>
      </c>
      <c r="M46" s="8">
        <f t="shared" si="10"/>
        <v>333.44444444444446</v>
      </c>
      <c r="N46" s="190"/>
      <c r="O46" s="190"/>
      <c r="P46" s="190"/>
      <c r="Q46" s="190"/>
      <c r="R46" s="190"/>
      <c r="S46" s="190"/>
      <c r="T46" s="190"/>
      <c r="U46" s="190"/>
      <c r="V46" s="190"/>
    </row>
    <row r="47" spans="2:22">
      <c r="B47" s="4" t="s">
        <v>16</v>
      </c>
      <c r="C47" s="403">
        <f t="shared" si="14"/>
        <v>384</v>
      </c>
      <c r="D47" s="403">
        <f t="shared" si="14"/>
        <v>301.67</v>
      </c>
      <c r="E47" s="403">
        <f t="shared" si="14"/>
        <v>441.0025</v>
      </c>
      <c r="F47" s="403">
        <f t="shared" si="14"/>
        <v>147.00874999999999</v>
      </c>
      <c r="G47" s="403">
        <f t="shared" si="14"/>
        <v>494.39999999999986</v>
      </c>
      <c r="H47" s="403">
        <f t="shared" si="14"/>
        <v>352.47291666666672</v>
      </c>
      <c r="I47" s="403">
        <f t="shared" si="14"/>
        <v>499.33749999999998</v>
      </c>
      <c r="J47" s="403">
        <f t="shared" si="14"/>
        <v>610.26249999999993</v>
      </c>
      <c r="K47" s="403">
        <f t="shared" si="14"/>
        <v>615.23666666666668</v>
      </c>
      <c r="L47" s="8">
        <f t="shared" si="9"/>
        <v>3845.3908333333334</v>
      </c>
      <c r="M47" s="8">
        <f t="shared" si="10"/>
        <v>427.26564814814816</v>
      </c>
      <c r="N47" s="190"/>
      <c r="O47" s="190"/>
      <c r="P47" s="190"/>
      <c r="Q47" s="190"/>
      <c r="R47" s="190"/>
      <c r="S47" s="190"/>
      <c r="T47" s="190"/>
      <c r="U47" s="190"/>
      <c r="V47" s="190"/>
    </row>
    <row r="48" spans="2:22">
      <c r="B48" s="30" t="s">
        <v>15</v>
      </c>
      <c r="C48" s="403">
        <f t="shared" si="14"/>
        <v>410.77099637436697</v>
      </c>
      <c r="D48" s="403">
        <f t="shared" si="14"/>
        <v>199.33813261379311</v>
      </c>
      <c r="E48" s="403">
        <f t="shared" si="14"/>
        <v>378.23636217837014</v>
      </c>
      <c r="F48" s="403">
        <f t="shared" si="14"/>
        <v>182.66166503020426</v>
      </c>
      <c r="G48" s="403">
        <f t="shared" si="14"/>
        <v>248.36763382860931</v>
      </c>
      <c r="H48" s="403">
        <f t="shared" si="14"/>
        <v>235.94508685788981</v>
      </c>
      <c r="I48" s="403">
        <f t="shared" si="14"/>
        <v>331.11820722814826</v>
      </c>
      <c r="J48" s="403">
        <f t="shared" si="14"/>
        <v>344.40519620079959</v>
      </c>
      <c r="K48" s="403">
        <f t="shared" si="14"/>
        <v>220.57181162945128</v>
      </c>
      <c r="L48" s="8">
        <f t="shared" si="9"/>
        <v>2551.4150919416325</v>
      </c>
      <c r="M48" s="8">
        <f t="shared" si="10"/>
        <v>283.49056577129249</v>
      </c>
      <c r="N48" s="190"/>
      <c r="O48" s="190"/>
      <c r="P48" s="190"/>
      <c r="Q48" s="190"/>
      <c r="R48" s="190"/>
      <c r="S48" s="190"/>
      <c r="T48" s="190"/>
      <c r="U48" s="190"/>
      <c r="V48" s="190"/>
    </row>
    <row r="49" spans="2:22">
      <c r="B49" s="31" t="s">
        <v>105</v>
      </c>
      <c r="C49" s="404">
        <f t="shared" si="14"/>
        <v>13.605858749999999</v>
      </c>
      <c r="D49" s="404">
        <f t="shared" si="14"/>
        <v>143.00818333333333</v>
      </c>
      <c r="E49" s="404">
        <f t="shared" si="14"/>
        <v>54.078070000000004</v>
      </c>
      <c r="F49" s="404">
        <f t="shared" si="14"/>
        <v>406.40934333333337</v>
      </c>
      <c r="G49" s="404">
        <f t="shared" si="14"/>
        <v>164.80336250000002</v>
      </c>
      <c r="H49" s="404">
        <f t="shared" si="14"/>
        <v>387.04718500000001</v>
      </c>
      <c r="I49" s="404">
        <f t="shared" si="14"/>
        <v>30.902086791666665</v>
      </c>
      <c r="J49" s="404">
        <f t="shared" si="14"/>
        <v>1416.5810187500001</v>
      </c>
      <c r="K49" s="404">
        <f t="shared" si="14"/>
        <v>10.141800833333335</v>
      </c>
      <c r="L49" s="202">
        <f t="shared" si="9"/>
        <v>2626.5769092916671</v>
      </c>
      <c r="M49" s="202">
        <f t="shared" si="10"/>
        <v>291.84187881018522</v>
      </c>
      <c r="N49" s="190"/>
      <c r="O49" s="190"/>
      <c r="P49" s="190"/>
      <c r="Q49" s="190"/>
      <c r="R49" s="190"/>
      <c r="S49" s="190"/>
      <c r="T49" s="190"/>
      <c r="U49" s="190"/>
      <c r="V49" s="190"/>
    </row>
    <row r="50" spans="2:22">
      <c r="B50" s="30" t="s">
        <v>56</v>
      </c>
      <c r="C50" s="191">
        <f t="shared" ref="C50:K50" si="15">SUM(C41:C49)</f>
        <v>2115.0082773465892</v>
      </c>
      <c r="D50" s="191">
        <f t="shared" si="15"/>
        <v>2829.9776492804599</v>
      </c>
      <c r="E50" s="191">
        <f t="shared" si="15"/>
        <v>3294.1537099561483</v>
      </c>
      <c r="F50" s="191">
        <f t="shared" si="15"/>
        <v>1621.3730916968707</v>
      </c>
      <c r="G50" s="191">
        <f t="shared" si="15"/>
        <v>2171.2241074397202</v>
      </c>
      <c r="H50" s="191">
        <f t="shared" si="15"/>
        <v>3773.6114107467783</v>
      </c>
      <c r="I50" s="191">
        <f t="shared" si="15"/>
        <v>2345.8791273531483</v>
      </c>
      <c r="J50" s="191">
        <f t="shared" si="15"/>
        <v>6494.4628816174672</v>
      </c>
      <c r="K50" s="191">
        <f t="shared" si="15"/>
        <v>1673.4008346850069</v>
      </c>
      <c r="L50" s="8">
        <f t="shared" si="9"/>
        <v>26319.091090122187</v>
      </c>
      <c r="M50" s="8">
        <f t="shared" si="10"/>
        <v>2924.3434544580209</v>
      </c>
      <c r="N50" s="3"/>
    </row>
    <row r="51" spans="2:22">
      <c r="L51" s="179"/>
      <c r="M51" s="178"/>
      <c r="N51" s="3"/>
    </row>
    <row r="52" spans="2:22">
      <c r="B52" s="32" t="s">
        <v>75</v>
      </c>
      <c r="C52" s="7" t="s">
        <v>1</v>
      </c>
      <c r="D52" s="7" t="s">
        <v>5</v>
      </c>
      <c r="E52" s="7" t="s">
        <v>4</v>
      </c>
      <c r="F52" s="7" t="s">
        <v>6</v>
      </c>
      <c r="G52" s="7" t="s">
        <v>2</v>
      </c>
      <c r="H52" s="7" t="s">
        <v>127</v>
      </c>
      <c r="I52" s="7" t="s">
        <v>3</v>
      </c>
      <c r="J52" s="7" t="s">
        <v>7</v>
      </c>
      <c r="K52" s="7" t="s">
        <v>0</v>
      </c>
      <c r="L52" s="7" t="s">
        <v>78</v>
      </c>
      <c r="M52" s="265"/>
      <c r="N52" s="3"/>
    </row>
    <row r="53" spans="2:22">
      <c r="B53" s="4" t="s">
        <v>62</v>
      </c>
      <c r="C53" s="33">
        <f>C41/C$50</f>
        <v>9.2425170196138388E-3</v>
      </c>
      <c r="D53" s="33">
        <f t="shared" ref="C53:L61" si="16">D41/D$50</f>
        <v>1.3955822823091355E-2</v>
      </c>
      <c r="E53" s="33">
        <f t="shared" si="16"/>
        <v>1.10650574348837E-2</v>
      </c>
      <c r="F53" s="33">
        <f t="shared" si="16"/>
        <v>8.4919792595403668E-3</v>
      </c>
      <c r="G53" s="33">
        <f t="shared" si="16"/>
        <v>1.6785615638870738E-2</v>
      </c>
      <c r="H53" s="33">
        <f t="shared" si="16"/>
        <v>8.5075002446123038E-3</v>
      </c>
      <c r="I53" s="33">
        <f t="shared" si="16"/>
        <v>1.9455392849458335E-2</v>
      </c>
      <c r="J53" s="33">
        <f t="shared" si="16"/>
        <v>1.4893430772714451E-2</v>
      </c>
      <c r="K53" s="33">
        <f t="shared" si="16"/>
        <v>1.9251215448368057E-2</v>
      </c>
      <c r="L53" s="33">
        <f t="shared" si="16"/>
        <v>1.3389159177014881E-2</v>
      </c>
      <c r="M53" s="264"/>
      <c r="N53" s="200"/>
    </row>
    <row r="54" spans="2:22">
      <c r="B54" s="4" t="s">
        <v>63</v>
      </c>
      <c r="C54" s="33">
        <f t="shared" si="16"/>
        <v>2.6503494908982468E-2</v>
      </c>
      <c r="D54" s="33">
        <f t="shared" si="16"/>
        <v>3.2281998183470287E-2</v>
      </c>
      <c r="E54" s="33">
        <f t="shared" si="16"/>
        <v>2.4873965783387027E-2</v>
      </c>
      <c r="F54" s="33">
        <f t="shared" si="16"/>
        <v>1.5448634326221405E-2</v>
      </c>
      <c r="G54" s="33">
        <f t="shared" si="16"/>
        <v>3.8862255801942483E-2</v>
      </c>
      <c r="H54" s="33">
        <f t="shared" si="16"/>
        <v>1.9745541310321205E-2</v>
      </c>
      <c r="I54" s="33">
        <f t="shared" si="16"/>
        <v>4.0870534297950623E-2</v>
      </c>
      <c r="J54" s="33">
        <f t="shared" si="16"/>
        <v>4.1223561327401279E-2</v>
      </c>
      <c r="K54" s="33">
        <f t="shared" si="16"/>
        <v>3.9410760789069466E-2</v>
      </c>
      <c r="L54" s="33">
        <f t="shared" si="16"/>
        <v>3.2023978226069019E-2</v>
      </c>
      <c r="M54" s="264"/>
      <c r="N54" s="200"/>
    </row>
    <row r="55" spans="2:22">
      <c r="B55" s="4" t="s">
        <v>64</v>
      </c>
      <c r="C55" s="33">
        <f t="shared" si="16"/>
        <v>5.7210430157340147E-2</v>
      </c>
      <c r="D55" s="33">
        <f t="shared" si="16"/>
        <v>9.4432783500821932E-2</v>
      </c>
      <c r="E55" s="33">
        <f t="shared" si="16"/>
        <v>6.7883494929458985E-2</v>
      </c>
      <c r="F55" s="33">
        <f t="shared" si="16"/>
        <v>3.6010630104611696E-2</v>
      </c>
      <c r="G55" s="33">
        <f t="shared" si="16"/>
        <v>9.5317045328271038E-2</v>
      </c>
      <c r="H55" s="33">
        <f t="shared" si="16"/>
        <v>4.768411840733857E-2</v>
      </c>
      <c r="I55" s="33">
        <f t="shared" si="16"/>
        <v>9.641190120560672E-2</v>
      </c>
      <c r="J55" s="33">
        <f t="shared" si="16"/>
        <v>6.1603246841616985E-2</v>
      </c>
      <c r="K55" s="33">
        <f t="shared" si="16"/>
        <v>7.2092709349406245E-2</v>
      </c>
      <c r="L55" s="33">
        <f>L43/L$50</f>
        <v>6.8544737879533843E-2</v>
      </c>
      <c r="M55" s="264"/>
      <c r="N55" s="200"/>
    </row>
    <row r="56" spans="2:22">
      <c r="B56" s="4" t="s">
        <v>9</v>
      </c>
      <c r="C56" s="33">
        <f t="shared" si="16"/>
        <v>0.38199220084388924</v>
      </c>
      <c r="D56" s="33">
        <f t="shared" si="16"/>
        <v>0.35678727012445577</v>
      </c>
      <c r="E56" s="33">
        <f t="shared" si="16"/>
        <v>0.4474244767465998</v>
      </c>
      <c r="F56" s="33">
        <f t="shared" si="16"/>
        <v>0.23411638070466234</v>
      </c>
      <c r="G56" s="33">
        <f t="shared" si="16"/>
        <v>0.34539502275714323</v>
      </c>
      <c r="H56" s="33">
        <f t="shared" si="16"/>
        <v>0.28345378684149342</v>
      </c>
      <c r="I56" s="33">
        <f t="shared" si="16"/>
        <v>0.35009381694120967</v>
      </c>
      <c r="J56" s="33">
        <f t="shared" si="16"/>
        <v>0.24474113582528653</v>
      </c>
      <c r="K56" s="33">
        <f t="shared" si="16"/>
        <v>0.2977841362891529</v>
      </c>
      <c r="L56" s="33">
        <f t="shared" si="16"/>
        <v>0.31914925574636699</v>
      </c>
      <c r="M56" s="264"/>
      <c r="N56" s="200"/>
    </row>
    <row r="57" spans="2:22">
      <c r="B57" s="30" t="s">
        <v>10</v>
      </c>
      <c r="C57" s="33">
        <f t="shared" si="16"/>
        <v>0.1414231397176208</v>
      </c>
      <c r="D57" s="33">
        <f t="shared" si="16"/>
        <v>0.12408814138724844</v>
      </c>
      <c r="E57" s="33">
        <f t="shared" si="16"/>
        <v>0.16041887870844956</v>
      </c>
      <c r="F57" s="33">
        <f t="shared" si="16"/>
        <v>0.10392426077803844</v>
      </c>
      <c r="G57" s="33">
        <f t="shared" si="16"/>
        <v>6.3302744278441694E-2</v>
      </c>
      <c r="H57" s="33">
        <f t="shared" si="16"/>
        <v>0.16375412759369315</v>
      </c>
      <c r="I57" s="33">
        <f t="shared" si="16"/>
        <v>5.7500357676605364E-2</v>
      </c>
      <c r="J57" s="33">
        <f t="shared" si="16"/>
        <v>8.4362463667270279E-2</v>
      </c>
      <c r="K57" s="33">
        <f t="shared" si="16"/>
        <v>6.5933595254900154E-2</v>
      </c>
      <c r="L57" s="33">
        <f t="shared" si="16"/>
        <v>0.11002364072173507</v>
      </c>
      <c r="M57" s="264"/>
      <c r="N57" s="200"/>
    </row>
    <row r="58" spans="2:22">
      <c r="B58" s="30" t="s">
        <v>11</v>
      </c>
      <c r="C58" s="33">
        <f t="shared" si="16"/>
        <v>1.4184341650727195E-3</v>
      </c>
      <c r="D58" s="33">
        <f t="shared" si="16"/>
        <v>0.15088458387951137</v>
      </c>
      <c r="E58" s="33">
        <f t="shared" si="16"/>
        <v>2.3222960048521344E-2</v>
      </c>
      <c r="F58" s="33">
        <f t="shared" si="16"/>
        <v>0.14802268597465415</v>
      </c>
      <c r="G58" s="33">
        <f t="shared" si="16"/>
        <v>2.2337629650395957E-2</v>
      </c>
      <c r="H58" s="33">
        <f t="shared" si="16"/>
        <v>0.21835846628334593</v>
      </c>
      <c r="I58" s="33">
        <f t="shared" si="16"/>
        <v>6.8488893904753989E-2</v>
      </c>
      <c r="J58" s="33">
        <f t="shared" si="16"/>
        <v>0.18805763549597132</v>
      </c>
      <c r="K58" s="33">
        <f t="shared" si="16"/>
        <v>0</v>
      </c>
      <c r="L58" s="33">
        <f t="shared" si="16"/>
        <v>0.11402369442485438</v>
      </c>
      <c r="M58" s="264"/>
      <c r="N58" s="200"/>
    </row>
    <row r="59" spans="2:22">
      <c r="B59" s="4" t="s">
        <v>16</v>
      </c>
      <c r="C59" s="33">
        <f t="shared" si="16"/>
        <v>0.18155957312930809</v>
      </c>
      <c r="D59" s="33">
        <f t="shared" si="16"/>
        <v>0.10659801503262811</v>
      </c>
      <c r="E59" s="33">
        <f t="shared" si="16"/>
        <v>0.13387429331762135</v>
      </c>
      <c r="F59" s="33">
        <f t="shared" si="16"/>
        <v>9.0669291819901812E-2</v>
      </c>
      <c r="G59" s="33">
        <f t="shared" si="16"/>
        <v>0.22770565152898475</v>
      </c>
      <c r="H59" s="33">
        <f t="shared" si="16"/>
        <v>9.3404666856493873E-2</v>
      </c>
      <c r="I59" s="33">
        <f t="shared" si="16"/>
        <v>0.21285730120434709</v>
      </c>
      <c r="J59" s="33">
        <f t="shared" si="16"/>
        <v>9.3966585247156273E-2</v>
      </c>
      <c r="K59" s="33">
        <f t="shared" si="16"/>
        <v>0.36765648367952197</v>
      </c>
      <c r="L59" s="33">
        <f t="shared" si="16"/>
        <v>0.1461065209344006</v>
      </c>
      <c r="M59" s="264"/>
      <c r="N59" s="200"/>
    </row>
    <row r="60" spans="2:22">
      <c r="B60" s="30" t="s">
        <v>15</v>
      </c>
      <c r="C60" s="33">
        <f t="shared" si="16"/>
        <v>0.19421720509278809</v>
      </c>
      <c r="D60" s="33">
        <f t="shared" si="16"/>
        <v>7.0438058994733085E-2</v>
      </c>
      <c r="E60" s="33">
        <f t="shared" si="16"/>
        <v>0.11482049578779528</v>
      </c>
      <c r="F60" s="33">
        <f t="shared" si="16"/>
        <v>0.11265862617655578</v>
      </c>
      <c r="G60" s="33">
        <f t="shared" si="16"/>
        <v>0.11439060250739444</v>
      </c>
      <c r="H60" s="33">
        <f t="shared" si="16"/>
        <v>6.2525008851188918E-2</v>
      </c>
      <c r="I60" s="33">
        <f t="shared" si="16"/>
        <v>0.14114887820403108</v>
      </c>
      <c r="J60" s="33">
        <f t="shared" si="16"/>
        <v>5.3030589669799504E-2</v>
      </c>
      <c r="K60" s="33">
        <f t="shared" si="16"/>
        <v>0.13181050651918114</v>
      </c>
      <c r="L60" s="33">
        <f t="shared" si="16"/>
        <v>9.6941611061151109E-2</v>
      </c>
      <c r="M60" s="264"/>
      <c r="N60" s="200"/>
    </row>
    <row r="61" spans="2:22">
      <c r="B61" s="31" t="s">
        <v>105</v>
      </c>
      <c r="C61" s="35">
        <f t="shared" si="16"/>
        <v>6.4330049653845344E-3</v>
      </c>
      <c r="D61" s="35">
        <f t="shared" si="16"/>
        <v>5.0533326074039521E-2</v>
      </c>
      <c r="E61" s="35">
        <f t="shared" si="16"/>
        <v>1.6416377243282886E-2</v>
      </c>
      <c r="F61" s="35">
        <f t="shared" si="16"/>
        <v>0.25065751085581417</v>
      </c>
      <c r="G61" s="35">
        <f t="shared" si="16"/>
        <v>7.590343250855576E-2</v>
      </c>
      <c r="H61" s="35">
        <f t="shared" si="16"/>
        <v>0.10256678361151271</v>
      </c>
      <c r="I61" s="35">
        <f t="shared" si="16"/>
        <v>1.3172923716037083E-2</v>
      </c>
      <c r="J61" s="35">
        <f t="shared" si="16"/>
        <v>0.21812135115278325</v>
      </c>
      <c r="K61" s="35">
        <f t="shared" si="16"/>
        <v>6.0605926704000836E-3</v>
      </c>
      <c r="L61" s="35">
        <f>L49/L$50</f>
        <v>9.9797401828874213E-2</v>
      </c>
      <c r="M61" s="264"/>
      <c r="N61" s="200"/>
    </row>
    <row r="62" spans="2:22">
      <c r="B62" s="198"/>
      <c r="C62" s="33">
        <f>C50/C$50</f>
        <v>1</v>
      </c>
      <c r="D62" s="33">
        <f t="shared" ref="D62:L62" si="17">D50/D$50</f>
        <v>1</v>
      </c>
      <c r="E62" s="33">
        <f t="shared" si="17"/>
        <v>1</v>
      </c>
      <c r="F62" s="33">
        <f t="shared" si="17"/>
        <v>1</v>
      </c>
      <c r="G62" s="33">
        <f t="shared" si="17"/>
        <v>1</v>
      </c>
      <c r="H62" s="33">
        <f t="shared" si="17"/>
        <v>1</v>
      </c>
      <c r="I62" s="33">
        <f t="shared" si="17"/>
        <v>1</v>
      </c>
      <c r="J62" s="33">
        <f t="shared" si="17"/>
        <v>1</v>
      </c>
      <c r="K62" s="33">
        <f t="shared" si="17"/>
        <v>1</v>
      </c>
      <c r="L62" s="33">
        <f t="shared" si="17"/>
        <v>1</v>
      </c>
      <c r="M62" s="264"/>
      <c r="N62" s="200"/>
    </row>
    <row r="63" spans="2:22">
      <c r="C63" s="33"/>
      <c r="D63" s="33"/>
      <c r="E63" s="33"/>
      <c r="F63" s="33"/>
      <c r="G63" s="33"/>
      <c r="H63" s="33"/>
      <c r="I63" s="33"/>
      <c r="J63" s="33"/>
      <c r="K63" s="33"/>
      <c r="L63" s="33"/>
      <c r="M63" s="192"/>
      <c r="N63" s="3"/>
    </row>
    <row r="64" spans="2:22">
      <c r="B64" s="40"/>
      <c r="C64" s="12"/>
      <c r="D64" s="12"/>
      <c r="E64" s="12"/>
      <c r="F64" s="12"/>
      <c r="G64" s="12"/>
      <c r="H64" s="12"/>
      <c r="I64" s="12"/>
      <c r="J64" s="12"/>
      <c r="K64" s="12"/>
      <c r="L64" s="12"/>
      <c r="M64" s="192"/>
      <c r="N64" s="3"/>
    </row>
    <row r="65" spans="2:14">
      <c r="B65" s="11"/>
      <c r="C65" s="39"/>
      <c r="D65" s="39"/>
      <c r="E65" s="39"/>
      <c r="F65" s="39"/>
      <c r="G65" s="39"/>
      <c r="H65" s="39"/>
      <c r="I65" s="39"/>
      <c r="J65" s="39"/>
      <c r="K65" s="39"/>
      <c r="L65" s="179"/>
      <c r="M65" s="192"/>
      <c r="N65" s="3"/>
    </row>
    <row r="66" spans="2:14">
      <c r="B66" s="32" t="s">
        <v>150</v>
      </c>
      <c r="C66" s="7" t="s">
        <v>1</v>
      </c>
      <c r="D66" s="7" t="s">
        <v>5</v>
      </c>
      <c r="E66" s="7" t="s">
        <v>4</v>
      </c>
      <c r="F66" s="7" t="s">
        <v>6</v>
      </c>
      <c r="G66" s="7" t="s">
        <v>2</v>
      </c>
      <c r="H66" s="7" t="s">
        <v>127</v>
      </c>
      <c r="I66" s="7" t="s">
        <v>3</v>
      </c>
      <c r="J66" s="7" t="s">
        <v>7</v>
      </c>
      <c r="K66" s="7" t="s">
        <v>0</v>
      </c>
      <c r="L66" s="7" t="s">
        <v>78</v>
      </c>
      <c r="M66" s="192"/>
      <c r="N66" s="3"/>
    </row>
    <row r="67" spans="2:14">
      <c r="B67" s="4" t="s">
        <v>62</v>
      </c>
      <c r="C67" s="200">
        <f>IFERROR(C41/'2022-23 Univ'!C41-1," ")</f>
        <v>-0.12991097922848671</v>
      </c>
      <c r="D67" s="200">
        <f>IFERROR(D41/'2022-23 Univ'!D41-1," ")</f>
        <v>-9.2048798430603318E-2</v>
      </c>
      <c r="E67" s="200">
        <f>IFERROR(E41/'2022-23 Univ'!E41-1," ")</f>
        <v>-4.808746974946454E-2</v>
      </c>
      <c r="F67" s="200">
        <f>IFERROR(F41/'2022-23 Univ'!F41-1," ")</f>
        <v>-1.0113113496932447E-2</v>
      </c>
      <c r="G67" s="200">
        <f>IFERROR(G41/'2022-23 Univ'!G41-1," ")</f>
        <v>-5.7350760423492186E-2</v>
      </c>
      <c r="H67" s="200">
        <f>IFERROR(H41/'2022-23 Univ'!H41-1," ")</f>
        <v>-6.048072420789774E-2</v>
      </c>
      <c r="I67" s="200">
        <f>IFERROR(I41/'2022-23 Univ'!I41-1," ")</f>
        <v>-4.9720996085616864E-2</v>
      </c>
      <c r="J67" s="200">
        <f>IFERROR(J41/'2022-23 Univ'!J41-1," ")</f>
        <v>6.0796543940977443E-3</v>
      </c>
      <c r="K67" s="200">
        <f>IFERROR(K41/'2022-23 Univ'!K41-1," ")</f>
        <v>-6.5735414954806837E-2</v>
      </c>
      <c r="L67" s="200">
        <f>IFERROR(L41/'2022-23 Univ'!L41-1," ")</f>
        <v>-4.668974559672745E-2</v>
      </c>
      <c r="M67" s="263"/>
      <c r="N67" s="3"/>
    </row>
    <row r="68" spans="2:14">
      <c r="B68" s="4" t="s">
        <v>63</v>
      </c>
      <c r="C68" s="200">
        <f>IFERROR(C42/'2022-23 Univ'!C42-1," ")</f>
        <v>-6.6688373194411676E-2</v>
      </c>
      <c r="D68" s="200">
        <f>IFERROR(D42/'2022-23 Univ'!D42-1," ")</f>
        <v>-6.6079655426219408E-2</v>
      </c>
      <c r="E68" s="200">
        <f>IFERROR(E42/'2022-23 Univ'!E42-1," ")</f>
        <v>-5.4539300604624752E-2</v>
      </c>
      <c r="F68" s="200">
        <f>IFERROR(F42/'2022-23 Univ'!F42-1," ")</f>
        <v>-0.10470380784444555</v>
      </c>
      <c r="G68" s="200">
        <f>IFERROR(G42/'2022-23 Univ'!G42-1," ")</f>
        <v>-1.7969647124546406E-2</v>
      </c>
      <c r="H68" s="200">
        <f>IFERROR(H42/'2022-23 Univ'!H42-1," ")</f>
        <v>-4.9931147039322887E-2</v>
      </c>
      <c r="I68" s="200">
        <f>IFERROR(I42/'2022-23 Univ'!I42-1," ")</f>
        <v>-1.8508407949333838E-2</v>
      </c>
      <c r="J68" s="200">
        <f>IFERROR(J42/'2022-23 Univ'!J42-1," ")</f>
        <v>1.7646348293014702E-2</v>
      </c>
      <c r="K68" s="200">
        <f>IFERROR(K42/'2022-23 Univ'!K42-1," ")</f>
        <v>-5.280543852929942E-2</v>
      </c>
      <c r="L68" s="200">
        <f>IFERROR(L42/'2022-23 Univ'!L42-1," ")</f>
        <v>-2.8166047567422914E-2</v>
      </c>
      <c r="M68" s="263"/>
      <c r="N68" s="3"/>
    </row>
    <row r="69" spans="2:14">
      <c r="B69" s="4" t="s">
        <v>64</v>
      </c>
      <c r="C69" s="200">
        <f>IFERROR(C43/'2022-23 Univ'!C43-1," ")</f>
        <v>-3.8880934023570846E-2</v>
      </c>
      <c r="D69" s="200">
        <f>IFERROR(D43/'2022-23 Univ'!D43-1," ")</f>
        <v>-3.0492995898150466E-2</v>
      </c>
      <c r="E69" s="200">
        <f>IFERROR(E43/'2022-23 Univ'!E43-1," ")</f>
        <v>-2.6345122262731335E-2</v>
      </c>
      <c r="F69" s="200">
        <f>IFERROR(F43/'2022-23 Univ'!F43-1," ")</f>
        <v>-6.7742484884612097E-2</v>
      </c>
      <c r="G69" s="200">
        <f>IFERROR(G43/'2022-23 Univ'!G43-1," ")</f>
        <v>-1.5526689669170146E-2</v>
      </c>
      <c r="H69" s="200">
        <f>IFERROR(H43/'2022-23 Univ'!H43-1," ")</f>
        <v>-1.7458537792856665E-2</v>
      </c>
      <c r="I69" s="200">
        <f>IFERROR(I43/'2022-23 Univ'!I43-1," ")</f>
        <v>4.0249070719984292E-3</v>
      </c>
      <c r="J69" s="200">
        <f>IFERROR(J43/'2022-23 Univ'!J43-1," ")</f>
        <v>1.2337931802309798E-2</v>
      </c>
      <c r="K69" s="200">
        <f>IFERROR(K43/'2022-23 Univ'!K43-1," ")</f>
        <v>-2.8058264942207867E-2</v>
      </c>
      <c r="L69" s="200">
        <f>IFERROR(L43/'2022-23 Univ'!L43-1," ")</f>
        <v>-1.515180851139708E-2</v>
      </c>
      <c r="M69" s="263"/>
      <c r="N69" s="3"/>
    </row>
    <row r="70" spans="2:14">
      <c r="B70" s="4" t="s">
        <v>9</v>
      </c>
      <c r="C70" s="200">
        <f>IFERROR(C44/'2022-23 Univ'!C44-1," ")</f>
        <v>4.6004790367477177E-2</v>
      </c>
      <c r="D70" s="200">
        <f>IFERROR(D44/'2022-23 Univ'!D44-1," ")</f>
        <v>1.4197967988026861E-2</v>
      </c>
      <c r="E70" s="200">
        <f>IFERROR(E44/'2022-23 Univ'!E44-1," ")</f>
        <v>-2.4023864941910333E-2</v>
      </c>
      <c r="F70" s="200">
        <f>IFERROR(F44/'2022-23 Univ'!F44-1," ")</f>
        <v>-0.10100890488821535</v>
      </c>
      <c r="G70" s="200">
        <f>IFERROR(G44/'2022-23 Univ'!G44-1," ")</f>
        <v>-7.4711312576513089E-3</v>
      </c>
      <c r="H70" s="200">
        <f>IFERROR(H44/'2022-23 Univ'!H44-1," ")</f>
        <v>8.100998592587727E-3</v>
      </c>
      <c r="I70" s="200">
        <f>IFERROR(I44/'2022-23 Univ'!I44-1," ")</f>
        <v>-7.6325629166191788E-3</v>
      </c>
      <c r="J70" s="200">
        <f>IFERROR(J44/'2022-23 Univ'!J44-1," ")</f>
        <v>2.9865402668908914E-2</v>
      </c>
      <c r="K70" s="200">
        <f>IFERROR(K44/'2022-23 Univ'!K44-1," ")</f>
        <v>-2.8336510962821748E-2</v>
      </c>
      <c r="L70" s="200">
        <f>IFERROR(L44/'2022-23 Univ'!L44-1," ")</f>
        <v>-1.2697226112390325E-4</v>
      </c>
      <c r="M70" s="263"/>
      <c r="N70" s="3"/>
    </row>
    <row r="71" spans="2:14">
      <c r="B71" s="30" t="s">
        <v>10</v>
      </c>
      <c r="C71" s="200">
        <f>IFERROR(C45/'2022-23 Univ'!C45-1," ")</f>
        <v>-2.2238695329872549E-3</v>
      </c>
      <c r="D71" s="200">
        <f>IFERROR(D45/'2022-23 Univ'!D45-1," ")</f>
        <v>-1.5880429705744881E-2</v>
      </c>
      <c r="E71" s="200">
        <f>IFERROR(E45/'2022-23 Univ'!E45-1," ")</f>
        <v>3.7069341474051498E-2</v>
      </c>
      <c r="F71" s="200">
        <f>IFERROR(F45/'2022-23 Univ'!F45-1," ")</f>
        <v>4.0123456790123635E-2</v>
      </c>
      <c r="G71" s="200">
        <f>IFERROR(G45/'2022-23 Univ'!G45-1," ")</f>
        <v>1.8106995884773491E-2</v>
      </c>
      <c r="H71" s="200">
        <f>IFERROR(H45/'2022-23 Univ'!H45-1," ")</f>
        <v>6.7159167226326533E-2</v>
      </c>
      <c r="I71" s="200">
        <f>IFERROR(I45/'2022-23 Univ'!I45-1," ")</f>
        <v>5.7995028997515075E-3</v>
      </c>
      <c r="J71" s="200">
        <f>IFERROR(J45/'2022-23 Univ'!J45-1," ")</f>
        <v>5.4985023534446009E-2</v>
      </c>
      <c r="K71" s="200">
        <f>IFERROR(K45/'2022-23 Univ'!K45-1," ")</f>
        <v>0.45175438596491224</v>
      </c>
      <c r="L71" s="200">
        <f>IFERROR(L45/'2022-23 Univ'!L45-1," ")</f>
        <v>4.4758468630988091E-2</v>
      </c>
      <c r="M71" s="263"/>
      <c r="N71" s="3"/>
    </row>
    <row r="72" spans="2:14">
      <c r="B72" s="30" t="s">
        <v>11</v>
      </c>
      <c r="C72" s="200">
        <f>IFERROR(C46/'2022-23 Univ'!C46-1," ")</f>
        <v>8</v>
      </c>
      <c r="D72" s="200">
        <f>IFERROR(D46/'2022-23 Univ'!D46-1," ")</f>
        <v>5.4320987654320918E-2</v>
      </c>
      <c r="E72" s="200">
        <f>IFERROR(E46/'2022-23 Univ'!E46-1," ")</f>
        <v>2.6845637583892801E-2</v>
      </c>
      <c r="F72" s="200">
        <f>IFERROR(F46/'2022-23 Univ'!F46-1," ")</f>
        <v>-5.1383399209486091E-2</v>
      </c>
      <c r="G72" s="200">
        <f>IFERROR(G46/'2022-23 Univ'!G46-1," ")</f>
        <v>0.18292682926829262</v>
      </c>
      <c r="H72" s="200">
        <f>IFERROR(H46/'2022-23 Univ'!H46-1," ")</f>
        <v>7.5718015665796168E-2</v>
      </c>
      <c r="I72" s="200">
        <f>IFERROR(I46/'2022-23 Univ'!I46-1," ")</f>
        <v>5.7017543859648967E-2</v>
      </c>
      <c r="J72" s="200">
        <f>IFERROR(J46/'2022-23 Univ'!J46-1," ")</f>
        <v>1.2714206744057321E-2</v>
      </c>
      <c r="K72" s="200" t="str">
        <f>IFERROR(K46/'2022-23 Univ'!K46-1," ")</f>
        <v xml:space="preserve"> </v>
      </c>
      <c r="L72" s="200">
        <f>IFERROR(L46/'2022-23 Univ'!L46-1," ")</f>
        <v>3.560131132455302E-2</v>
      </c>
      <c r="M72" s="263"/>
      <c r="N72" s="3"/>
    </row>
    <row r="73" spans="2:14">
      <c r="B73" s="4" t="s">
        <v>16</v>
      </c>
      <c r="C73" s="200">
        <f>IFERROR(C47/'2022-23 Univ'!C47-1," ")</f>
        <v>-5.2908682334199542E-3</v>
      </c>
      <c r="D73" s="200">
        <f>IFERROR(D47/'2022-23 Univ'!D47-1," ")</f>
        <v>2.6926742919390012E-2</v>
      </c>
      <c r="E73" s="200">
        <f>IFERROR(E47/'2022-23 Univ'!E47-1," ")</f>
        <v>3.8019300929739819E-2</v>
      </c>
      <c r="F73" s="200">
        <f>IFERROR(F47/'2022-23 Univ'!F47-1," ")</f>
        <v>8.930562942882192E-3</v>
      </c>
      <c r="G73" s="200">
        <f>IFERROR(G47/'2022-23 Univ'!G47-1," ")</f>
        <v>1.9928208936749403E-2</v>
      </c>
      <c r="H73" s="200">
        <f>IFERROR(H47/'2022-23 Univ'!H47-1," ")</f>
        <v>-3.0552547287114651E-2</v>
      </c>
      <c r="I73" s="200">
        <f>IFERROR(I47/'2022-23 Univ'!I47-1," ")</f>
        <v>1.083534925149543E-2</v>
      </c>
      <c r="J73" s="200">
        <f>IFERROR(J47/'2022-23 Univ'!J47-1," ")</f>
        <v>-5.3095253618462568E-3</v>
      </c>
      <c r="K73" s="200">
        <f>IFERROR(K47/'2022-23 Univ'!K47-1," ")</f>
        <v>3.8683826963876955E-2</v>
      </c>
      <c r="L73" s="200">
        <f>IFERROR(L47/'2022-23 Univ'!L47-1," ")</f>
        <v>1.2342011773696759E-2</v>
      </c>
      <c r="M73" s="263"/>
      <c r="N73" s="3"/>
    </row>
    <row r="74" spans="2:14">
      <c r="B74" s="30" t="s">
        <v>15</v>
      </c>
      <c r="C74" s="200">
        <f>IFERROR(C48/'2022-23 Univ'!C48-1," ")</f>
        <v>0.15074823935171056</v>
      </c>
      <c r="D74" s="200">
        <f>IFERROR(D48/'2022-23 Univ'!D48-1," ")</f>
        <v>3.9030807263540357E-2</v>
      </c>
      <c r="E74" s="200">
        <f>IFERROR(E48/'2022-23 Univ'!E48-1," ")</f>
        <v>5.2846174366683041E-3</v>
      </c>
      <c r="F74" s="200">
        <f>IFERROR(F48/'2022-23 Univ'!F48-1," ")</f>
        <v>-9.2243342099499581E-2</v>
      </c>
      <c r="G74" s="200">
        <f>IFERROR(G48/'2022-23 Univ'!G48-1," ")</f>
        <v>1.5733749834569988E-2</v>
      </c>
      <c r="H74" s="200">
        <f>IFERROR(H48/'2022-23 Univ'!H48-1," ")</f>
        <v>1.2568773417229728E-2</v>
      </c>
      <c r="I74" s="200">
        <f>IFERROR(I48/'2022-23 Univ'!I48-1," ")</f>
        <v>-1.3005938041464882E-3</v>
      </c>
      <c r="J74" s="200">
        <f>IFERROR(J48/'2022-23 Univ'!J48-1," ")</f>
        <v>-8.9849948755381659E-3</v>
      </c>
      <c r="K74" s="200">
        <f>IFERROR(K48/'2022-23 Univ'!K48-1," ")</f>
        <v>8.1533958838151399E-3</v>
      </c>
      <c r="L74" s="200">
        <f>IFERROR(L48/'2022-23 Univ'!L48-1," ")</f>
        <v>1.9879434224830739E-2</v>
      </c>
      <c r="M74" s="263"/>
      <c r="N74" s="3"/>
    </row>
    <row r="75" spans="2:14">
      <c r="B75" s="31" t="s">
        <v>105</v>
      </c>
      <c r="C75" s="413">
        <f>IFERROR(C49/'2022-23 Univ'!C49-1," ")</f>
        <v>2.1779597915115412E-2</v>
      </c>
      <c r="D75" s="413">
        <f>IFERROR(D49/'2022-23 Univ'!D49-1," ")</f>
        <v>0.12447698758478065</v>
      </c>
      <c r="E75" s="413">
        <f>IFERROR(E49/'2022-23 Univ'!E49-1," ")</f>
        <v>6.8294535047784155E-2</v>
      </c>
      <c r="F75" s="413">
        <f>IFERROR(F49/'2022-23 Univ'!F49-1," ")</f>
        <v>0.2555752639770339</v>
      </c>
      <c r="G75" s="413">
        <f>IFERROR(G49/'2022-23 Univ'!G49-1," ")</f>
        <v>0.1028829058711993</v>
      </c>
      <c r="H75" s="413">
        <f>IFERROR(H49/'2022-23 Univ'!H49-1," ")</f>
        <v>-3.9429240860160308E-2</v>
      </c>
      <c r="I75" s="413">
        <f>IFERROR(I49/'2022-23 Univ'!I49-1," ")</f>
        <v>0.14703522706949013</v>
      </c>
      <c r="J75" s="413">
        <f>IFERROR(J49/'2022-23 Univ'!J49-1," ")</f>
        <v>3.3435958917987119E-2</v>
      </c>
      <c r="K75" s="413">
        <f>IFERROR(K49/'2022-23 Univ'!K49-1," ")</f>
        <v>-6.7909942450901983E-2</v>
      </c>
      <c r="L75" s="413">
        <f>IFERROR(L49/'2022-23 Univ'!L49-1," ")</f>
        <v>6.0929189210611634E-2</v>
      </c>
      <c r="M75" s="263"/>
      <c r="N75" s="3"/>
    </row>
    <row r="76" spans="2:14">
      <c r="B76" s="38" t="s">
        <v>56</v>
      </c>
      <c r="C76" s="200">
        <f>IFERROR(C50/'2022-23 Univ'!C50-1," ")</f>
        <v>3.8175753873477714E-2</v>
      </c>
      <c r="D76" s="200">
        <f>IFERROR(D50/'2022-23 Univ'!D50-1," ")</f>
        <v>1.5364683027705883E-2</v>
      </c>
      <c r="E76" s="200">
        <f>IFERROR(E50/'2022-23 Univ'!E50-1," ")</f>
        <v>-1.9426420907192599E-3</v>
      </c>
      <c r="F76" s="200">
        <f>IFERROR(F50/'2022-23 Univ'!F50-1," ")</f>
        <v>5.5834892610888698E-3</v>
      </c>
      <c r="G76" s="200">
        <f>IFERROR(G50/'2022-23 Univ'!G50-1," ")</f>
        <v>1.2193121214590708E-2</v>
      </c>
      <c r="H76" s="200">
        <f>IFERROR(H50/'2022-23 Univ'!H50-1," ")</f>
        <v>1.9516384022948863E-2</v>
      </c>
      <c r="I76" s="200">
        <f>IFERROR(I50/'2022-23 Univ'!I50-1," ")</f>
        <v>3.7314484455448493E-3</v>
      </c>
      <c r="J76" s="200">
        <f>IFERROR(J50/'2022-23 Univ'!J50-1," ")</f>
        <v>2.195736688907135E-2</v>
      </c>
      <c r="K76" s="200">
        <f>IFERROR(K50/'2022-23 Univ'!K50-1," ")</f>
        <v>2.0946911730453044E-2</v>
      </c>
      <c r="L76" s="200">
        <f>IFERROR(L50/'2022-23 Univ'!L50-1," ")</f>
        <v>1.5596108943363385E-2</v>
      </c>
      <c r="M76" s="263"/>
      <c r="N76" s="3"/>
    </row>
    <row r="77" spans="2:14">
      <c r="B77" s="40"/>
      <c r="C77" s="12"/>
      <c r="D77" s="12"/>
      <c r="E77" s="12"/>
      <c r="F77" s="12"/>
      <c r="G77" s="12"/>
      <c r="H77" s="12"/>
      <c r="I77" s="12"/>
      <c r="J77" s="12"/>
      <c r="K77" s="12"/>
      <c r="L77" s="179"/>
      <c r="M77" s="178"/>
      <c r="N77" s="3"/>
    </row>
    <row r="82" spans="2:14">
      <c r="M82" s="3"/>
      <c r="N82" s="3"/>
    </row>
    <row r="83" spans="2:14">
      <c r="B83" s="3"/>
      <c r="M83" s="3"/>
      <c r="N83" s="3"/>
    </row>
    <row r="84" spans="2:14">
      <c r="B84" s="3"/>
      <c r="M84" s="3"/>
      <c r="N84" s="3"/>
    </row>
    <row r="85" spans="2:14">
      <c r="B85" s="3"/>
      <c r="M85" s="3"/>
      <c r="N85" s="3"/>
    </row>
    <row r="86" spans="2:14">
      <c r="B86" s="3"/>
      <c r="M86" s="3"/>
      <c r="N86" s="3"/>
    </row>
    <row r="87" spans="2:14">
      <c r="B87" s="3"/>
      <c r="M87" s="3"/>
      <c r="N87" s="3"/>
    </row>
    <row r="88" spans="2:14">
      <c r="B88" s="3"/>
      <c r="M88" s="3"/>
      <c r="N88" s="3"/>
    </row>
    <row r="89" spans="2:14">
      <c r="B89" s="3"/>
      <c r="M89" s="3"/>
      <c r="N89" s="3"/>
    </row>
    <row r="90" spans="2:14">
      <c r="B90" s="3"/>
      <c r="M90" s="3"/>
      <c r="N90" s="3"/>
    </row>
    <row r="91" spans="2:14">
      <c r="B91" s="3"/>
      <c r="M91" s="3"/>
      <c r="N91" s="3"/>
    </row>
    <row r="92" spans="2:14">
      <c r="B92" s="3"/>
      <c r="M92" s="3"/>
      <c r="N92" s="3"/>
    </row>
    <row r="93" spans="2:14">
      <c r="B93" s="3"/>
      <c r="M93" s="3"/>
      <c r="N93" s="3"/>
    </row>
    <row r="94" spans="2:14">
      <c r="B94" s="3"/>
      <c r="M94" s="3"/>
      <c r="N94" s="3"/>
    </row>
    <row r="95" spans="2:14">
      <c r="B95" s="3"/>
      <c r="M95" s="3"/>
      <c r="N95" s="3"/>
    </row>
    <row r="96" spans="2:14">
      <c r="B96" s="3"/>
      <c r="M96" s="3"/>
      <c r="N96" s="3"/>
    </row>
    <row r="97" spans="1:1" s="3" customFormat="1">
      <c r="A97" s="2"/>
    </row>
    <row r="98" spans="1:1" s="3" customFormat="1">
      <c r="A98" s="2"/>
    </row>
    <row r="99" spans="1:1" s="3" customFormat="1">
      <c r="A99" s="2"/>
    </row>
    <row r="100" spans="1:1" s="3" customFormat="1">
      <c r="A100" s="2"/>
    </row>
    <row r="101" spans="1:1" s="3" customFormat="1">
      <c r="A101" s="2"/>
    </row>
    <row r="102" spans="1:1" s="3" customFormat="1">
      <c r="A102" s="2"/>
    </row>
    <row r="103" spans="1:1" s="3" customFormat="1">
      <c r="A103" s="2"/>
    </row>
    <row r="104" spans="1:1" s="3" customFormat="1">
      <c r="A104" s="2"/>
    </row>
    <row r="105" spans="1:1" s="3" customFormat="1">
      <c r="A105" s="2"/>
    </row>
    <row r="106" spans="1:1" s="3" customFormat="1">
      <c r="A106" s="2"/>
    </row>
    <row r="107" spans="1:1" s="3" customFormat="1">
      <c r="A107" s="2"/>
    </row>
    <row r="108" spans="1:1" s="3" customFormat="1">
      <c r="A108" s="2"/>
    </row>
    <row r="109" spans="1:1" s="3" customFormat="1">
      <c r="A109" s="2"/>
    </row>
    <row r="110" spans="1:1" s="3" customFormat="1">
      <c r="A110" s="2"/>
    </row>
    <row r="111" spans="1:1" s="3" customFormat="1">
      <c r="A111" s="2"/>
    </row>
    <row r="112" spans="1:1" s="3" customFormat="1">
      <c r="A112" s="2"/>
    </row>
    <row r="113" spans="1:1" s="3" customFormat="1">
      <c r="A113" s="2"/>
    </row>
    <row r="114" spans="1:1" s="3" customFormat="1">
      <c r="A114" s="2"/>
    </row>
    <row r="115" spans="1:1" s="3" customFormat="1">
      <c r="A115" s="2"/>
    </row>
    <row r="116" spans="1:1" s="3" customFormat="1">
      <c r="A116" s="2"/>
    </row>
    <row r="117" spans="1:1" s="3" customFormat="1">
      <c r="A117" s="2"/>
    </row>
    <row r="118" spans="1:1" s="3" customFormat="1">
      <c r="A118" s="2"/>
    </row>
    <row r="119" spans="1:1" s="3" customFormat="1">
      <c r="A119" s="2"/>
    </row>
    <row r="120" spans="1:1" s="3" customFormat="1">
      <c r="A120" s="2"/>
    </row>
    <row r="121" spans="1:1" s="3" customFormat="1">
      <c r="A121" s="2"/>
    </row>
    <row r="122" spans="1:1" s="3" customFormat="1">
      <c r="A122" s="2"/>
    </row>
    <row r="123" spans="1:1" s="3" customFormat="1">
      <c r="A123" s="2"/>
    </row>
    <row r="124" spans="1:1" s="3" customFormat="1">
      <c r="A124" s="2"/>
    </row>
    <row r="125" spans="1:1" s="3" customFormat="1">
      <c r="A125" s="2"/>
    </row>
    <row r="126" spans="1:1" s="3" customFormat="1">
      <c r="A126" s="2"/>
    </row>
    <row r="127" spans="1:1" s="3" customFormat="1">
      <c r="A127" s="2"/>
    </row>
    <row r="128" spans="1:1" s="3" customFormat="1">
      <c r="A128" s="2"/>
    </row>
    <row r="129" spans="1:1" s="3" customFormat="1">
      <c r="A129" s="2"/>
    </row>
    <row r="130" spans="1:1" s="3" customFormat="1">
      <c r="A130" s="2"/>
    </row>
    <row r="131" spans="1:1" s="3" customFormat="1">
      <c r="A131" s="2"/>
    </row>
    <row r="132" spans="1:1" s="3" customFormat="1">
      <c r="A132" s="2"/>
    </row>
    <row r="133" spans="1:1" s="3" customFormat="1">
      <c r="A133" s="2"/>
    </row>
    <row r="134" spans="1:1" s="3" customFormat="1">
      <c r="A134" s="2"/>
    </row>
    <row r="135" spans="1:1" s="3" customFormat="1">
      <c r="A135" s="2"/>
    </row>
    <row r="136" spans="1:1" s="3" customFormat="1">
      <c r="A136" s="2"/>
    </row>
    <row r="137" spans="1:1" s="3" customFormat="1">
      <c r="A137" s="2"/>
    </row>
    <row r="138" spans="1:1" s="3" customFormat="1">
      <c r="A138" s="2"/>
    </row>
    <row r="139" spans="1:1" s="3" customFormat="1">
      <c r="A139" s="2"/>
    </row>
    <row r="140" spans="1:1" s="3" customFormat="1">
      <c r="A140" s="2"/>
    </row>
    <row r="141" spans="1:1" s="3" customFormat="1">
      <c r="A141" s="2"/>
    </row>
    <row r="142" spans="1:1" s="3" customFormat="1">
      <c r="A142" s="2"/>
    </row>
    <row r="143" spans="1:1" s="3" customFormat="1">
      <c r="A143" s="2"/>
    </row>
    <row r="144" spans="1:1" s="3" customFormat="1">
      <c r="A144" s="2"/>
    </row>
    <row r="145" spans="1:1" s="3" customFormat="1">
      <c r="A145" s="2"/>
    </row>
    <row r="146" spans="1:1" s="3" customFormat="1">
      <c r="A146" s="2"/>
    </row>
    <row r="147" spans="1:1" s="3" customFormat="1">
      <c r="A147" s="2"/>
    </row>
    <row r="148" spans="1:1" s="3" customFormat="1">
      <c r="A148" s="2"/>
    </row>
    <row r="149" spans="1:1" s="3" customFormat="1">
      <c r="A149" s="2"/>
    </row>
    <row r="150" spans="1:1" s="3" customFormat="1">
      <c r="A150" s="2"/>
    </row>
    <row r="151" spans="1:1" s="3" customFormat="1">
      <c r="A151" s="2"/>
    </row>
    <row r="152" spans="1:1" s="3" customFormat="1">
      <c r="A152" s="2"/>
    </row>
    <row r="153" spans="1:1" s="3" customFormat="1">
      <c r="A153" s="2"/>
    </row>
    <row r="154" spans="1:1" s="3" customFormat="1">
      <c r="A154" s="2"/>
    </row>
    <row r="155" spans="1:1" s="3" customFormat="1">
      <c r="A155" s="2"/>
    </row>
    <row r="156" spans="1:1" s="3" customFormat="1">
      <c r="A156" s="2"/>
    </row>
    <row r="157" spans="1:1" s="3" customFormat="1">
      <c r="A157" s="2"/>
    </row>
    <row r="158" spans="1:1" s="3" customFormat="1">
      <c r="A158" s="2"/>
    </row>
    <row r="159" spans="1:1" s="3" customFormat="1">
      <c r="A159" s="2"/>
    </row>
    <row r="160" spans="1:1" s="3" customFormat="1">
      <c r="A160" s="2"/>
    </row>
    <row r="161" spans="1:1" s="3" customFormat="1">
      <c r="A161" s="2"/>
    </row>
    <row r="162" spans="1:1" s="3" customFormat="1">
      <c r="A162" s="2"/>
    </row>
    <row r="163" spans="1:1" s="3" customFormat="1">
      <c r="A163" s="2"/>
    </row>
    <row r="164" spans="1:1" s="3" customFormat="1">
      <c r="A164" s="2"/>
    </row>
    <row r="165" spans="1:1" s="3" customFormat="1">
      <c r="A165" s="2"/>
    </row>
    <row r="166" spans="1:1" s="3" customFormat="1">
      <c r="A166" s="2"/>
    </row>
    <row r="167" spans="1:1" s="3" customFormat="1">
      <c r="A167" s="2"/>
    </row>
    <row r="168" spans="1:1" s="3" customFormat="1">
      <c r="A168" s="2"/>
    </row>
    <row r="169" spans="1:1" s="3" customFormat="1">
      <c r="A169" s="2"/>
    </row>
    <row r="170" spans="1:1" s="3" customFormat="1">
      <c r="A170" s="2"/>
    </row>
    <row r="171" spans="1:1" s="3" customFormat="1">
      <c r="A171" s="2"/>
    </row>
    <row r="172" spans="1:1" s="3" customFormat="1">
      <c r="A172" s="2"/>
    </row>
    <row r="173" spans="1:1" s="3" customFormat="1">
      <c r="A173" s="2"/>
    </row>
    <row r="174" spans="1:1" s="3" customFormat="1">
      <c r="A174" s="2"/>
    </row>
    <row r="175" spans="1:1" s="3" customFormat="1">
      <c r="A175" s="2"/>
    </row>
    <row r="176" spans="1:1" s="3" customFormat="1">
      <c r="A176" s="2"/>
    </row>
    <row r="177" spans="1:1" s="3" customFormat="1">
      <c r="A177" s="2"/>
    </row>
    <row r="178" spans="1:1" s="3" customFormat="1">
      <c r="A178" s="2"/>
    </row>
    <row r="179" spans="1:1" s="3" customFormat="1">
      <c r="A179" s="2"/>
    </row>
    <row r="180" spans="1:1" s="3" customFormat="1">
      <c r="A180" s="2"/>
    </row>
    <row r="181" spans="1:1" s="3" customFormat="1">
      <c r="A181" s="2"/>
    </row>
    <row r="182" spans="1:1" s="3" customFormat="1">
      <c r="A182" s="2"/>
    </row>
    <row r="183" spans="1:1" s="3" customFormat="1">
      <c r="A183" s="2"/>
    </row>
    <row r="184" spans="1:1" s="3" customFormat="1">
      <c r="A184" s="2"/>
    </row>
    <row r="185" spans="1:1" s="3" customFormat="1">
      <c r="A185" s="2"/>
    </row>
    <row r="186" spans="1:1" s="3" customFormat="1">
      <c r="A186" s="2"/>
    </row>
    <row r="187" spans="1:1" s="3" customFormat="1">
      <c r="A187" s="2"/>
    </row>
    <row r="188" spans="1:1" s="3" customFormat="1">
      <c r="A188" s="2"/>
    </row>
    <row r="189" spans="1:1" s="3" customFormat="1">
      <c r="A189" s="2"/>
    </row>
    <row r="190" spans="1:1" s="3" customFormat="1">
      <c r="A190" s="2"/>
    </row>
    <row r="191" spans="1:1" s="3" customFormat="1">
      <c r="A191" s="2"/>
    </row>
    <row r="192" spans="1:1" s="3" customFormat="1">
      <c r="A192" s="2"/>
    </row>
    <row r="193" spans="2:14">
      <c r="B193" s="3"/>
      <c r="M193" s="3"/>
      <c r="N193" s="3"/>
    </row>
    <row r="194" spans="2:14">
      <c r="B194" s="3"/>
      <c r="M194" s="3"/>
      <c r="N194" s="3"/>
    </row>
    <row r="195" spans="2:14">
      <c r="B195" s="3"/>
      <c r="M195" s="3"/>
      <c r="N195" s="3"/>
    </row>
    <row r="196" spans="2:14">
      <c r="B196" s="3"/>
      <c r="M196" s="3"/>
      <c r="N196" s="3"/>
    </row>
    <row r="197" spans="2:14">
      <c r="B197" s="3"/>
      <c r="M197" s="3"/>
      <c r="N197" s="3"/>
    </row>
    <row r="198" spans="2:14">
      <c r="B198" s="3"/>
      <c r="M198" s="3"/>
      <c r="N198" s="3"/>
    </row>
    <row r="199" spans="2:14">
      <c r="B199" s="3"/>
      <c r="M199" s="3"/>
      <c r="N199" s="3"/>
    </row>
    <row r="200" spans="2:14">
      <c r="B200" s="3"/>
      <c r="M200" s="3"/>
      <c r="N200" s="3"/>
    </row>
    <row r="201" spans="2:14">
      <c r="B201" s="3"/>
      <c r="M201" s="3"/>
      <c r="N201" s="3"/>
    </row>
    <row r="202" spans="2:14">
      <c r="B202" s="3"/>
      <c r="M202" s="3"/>
      <c r="N202" s="3"/>
    </row>
    <row r="203" spans="2:14">
      <c r="B203" s="3"/>
      <c r="M203" s="3"/>
      <c r="N203" s="3"/>
    </row>
    <row r="204" spans="2:14">
      <c r="B204" s="3"/>
      <c r="M204" s="3"/>
      <c r="N204" s="3"/>
    </row>
    <row r="205" spans="2:14">
      <c r="B205" s="3"/>
    </row>
    <row r="207" spans="2:14">
      <c r="M207" s="3"/>
      <c r="N207" s="3"/>
    </row>
    <row r="208" spans="2:14">
      <c r="B208" s="3"/>
      <c r="M208" s="3"/>
      <c r="N208" s="3"/>
    </row>
    <row r="209" spans="2:14">
      <c r="B209" s="3"/>
      <c r="M209" s="3"/>
      <c r="N209" s="3"/>
    </row>
    <row r="210" spans="2:14">
      <c r="B210" s="3"/>
      <c r="M210" s="3"/>
      <c r="N210" s="3"/>
    </row>
    <row r="211" spans="2:14">
      <c r="B211" s="3"/>
      <c r="M211" s="3"/>
      <c r="N211" s="3"/>
    </row>
    <row r="212" spans="2:14">
      <c r="B212" s="3"/>
      <c r="M212" s="3"/>
      <c r="N212" s="3"/>
    </row>
    <row r="213" spans="2:14">
      <c r="B213" s="3"/>
    </row>
    <row r="219" spans="2:14">
      <c r="M219" s="3"/>
      <c r="N219" s="3"/>
    </row>
    <row r="220" spans="2:14">
      <c r="B220" s="3"/>
    </row>
    <row r="226" spans="2:14">
      <c r="M226" s="3"/>
      <c r="N226" s="3"/>
    </row>
    <row r="227" spans="2:14">
      <c r="B227" s="3"/>
      <c r="M227" s="3"/>
      <c r="N227" s="3"/>
    </row>
    <row r="228" spans="2:14">
      <c r="B228" s="3"/>
      <c r="M228" s="3"/>
      <c r="N228" s="3"/>
    </row>
    <row r="229" spans="2:14">
      <c r="B229" s="3"/>
    </row>
    <row r="235" spans="2:14">
      <c r="M235" s="3"/>
      <c r="N235" s="3"/>
    </row>
    <row r="236" spans="2:14">
      <c r="B236" s="3"/>
    </row>
    <row r="242" spans="2:14">
      <c r="M242" s="3"/>
      <c r="N242" s="3"/>
    </row>
    <row r="243" spans="2:14">
      <c r="B243" s="3"/>
    </row>
    <row r="249" spans="2:14">
      <c r="M249" s="3"/>
      <c r="N249" s="3"/>
    </row>
    <row r="250" spans="2:14">
      <c r="B250" s="3"/>
    </row>
    <row r="258" spans="2:14">
      <c r="M258" s="3"/>
      <c r="N258" s="3"/>
    </row>
    <row r="259" spans="2:14">
      <c r="B259" s="3"/>
    </row>
    <row r="265" spans="2:14">
      <c r="M265" s="3"/>
      <c r="N265" s="3"/>
    </row>
    <row r="266" spans="2:14">
      <c r="B266" s="3"/>
    </row>
    <row r="272" spans="2:14">
      <c r="M272" s="3"/>
      <c r="N272" s="3"/>
    </row>
    <row r="273" spans="2:14">
      <c r="B273" s="3"/>
    </row>
    <row r="281" spans="2:14">
      <c r="M281" s="3"/>
      <c r="N281" s="3"/>
    </row>
    <row r="282" spans="2:14">
      <c r="B282" s="3"/>
    </row>
    <row r="288" spans="2:14">
      <c r="M288" s="3"/>
      <c r="N288" s="3"/>
    </row>
    <row r="289" spans="2:14">
      <c r="B289" s="3"/>
    </row>
    <row r="295" spans="2:14">
      <c r="M295" s="3"/>
      <c r="N295" s="3"/>
    </row>
    <row r="296" spans="2:14">
      <c r="B296" s="3"/>
    </row>
    <row r="302" spans="2:14">
      <c r="M302" s="3"/>
      <c r="N302" s="3"/>
    </row>
    <row r="303" spans="2:14">
      <c r="B303" s="3"/>
    </row>
    <row r="304" spans="2:14">
      <c r="M304" s="3"/>
      <c r="N304" s="3"/>
    </row>
    <row r="305" spans="2:14">
      <c r="B305" s="3"/>
    </row>
    <row r="311" spans="2:14">
      <c r="M311" s="3"/>
      <c r="N311" s="3"/>
    </row>
    <row r="312" spans="2:14">
      <c r="B312" s="3"/>
    </row>
    <row r="318" spans="2:14">
      <c r="M318" s="3"/>
      <c r="N318" s="3"/>
    </row>
    <row r="319" spans="2:14">
      <c r="B319" s="3"/>
    </row>
  </sheetData>
  <mergeCells count="1">
    <mergeCell ref="B2:K2"/>
  </mergeCells>
  <conditionalFormatting sqref="C53:L63 C67:L76">
    <cfRule type="cellIs" dxfId="16" priority="3" stopIfTrue="1" operator="equal">
      <formula>0</formula>
    </cfRule>
  </conditionalFormatting>
  <conditionalFormatting sqref="C29:L37">
    <cfRule type="cellIs" dxfId="15" priority="4" stopIfTrue="1" operator="equal">
      <formula>"NA"</formula>
    </cfRule>
  </conditionalFormatting>
  <conditionalFormatting sqref="C53:L63">
    <cfRule type="colorScale" priority="5">
      <colorScale>
        <cfvo type="min"/>
        <cfvo type="percentile" val="50"/>
        <cfvo type="max"/>
        <color rgb="FFF8696B"/>
        <color rgb="FFFFEB84"/>
        <color rgb="FF63BE7B"/>
      </colorScale>
    </cfRule>
  </conditionalFormatting>
  <conditionalFormatting sqref="C41:K49">
    <cfRule type="cellIs" dxfId="14" priority="1" stopIfTrue="1" operator="equal">
      <formula>0</formula>
    </cfRule>
  </conditionalFormatting>
  <pageMargins left="0.7" right="0.7" top="0.75" bottom="0.75" header="0.3" footer="0.3"/>
  <pageSetup scale="46" fitToHeight="4" orientation="landscape" r:id="rId1"/>
  <headerFooter alignWithMargins="0"/>
  <rowBreaks count="1" manualBreakCount="1">
    <brk id="50" min="1"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E6B8B7"/>
    <pageSetUpPr fitToPage="1"/>
  </sheetPr>
  <dimension ref="A1:U45"/>
  <sheetViews>
    <sheetView view="pageBreakPreview" zoomScale="70" zoomScaleNormal="100" zoomScaleSheetLayoutView="70" workbookViewId="0">
      <selection activeCell="H63" sqref="H63"/>
    </sheetView>
  </sheetViews>
  <sheetFormatPr defaultColWidth="9.140625" defaultRowHeight="16.5"/>
  <cols>
    <col min="1" max="1" width="9.140625" style="156" customWidth="1"/>
    <col min="2" max="2" width="43" style="156" customWidth="1"/>
    <col min="3" max="3" width="14.140625" style="156" customWidth="1"/>
    <col min="4" max="4" width="16" style="156" customWidth="1"/>
    <col min="5" max="5" width="16.42578125" style="156" bestFit="1" customWidth="1"/>
    <col min="6" max="6" width="14.5703125" style="156" customWidth="1"/>
    <col min="7" max="7" width="13.7109375" style="156" customWidth="1"/>
    <col min="8" max="8" width="13.85546875" style="156" customWidth="1"/>
    <col min="9" max="10" width="16" style="156" customWidth="1"/>
    <col min="11" max="11" width="11.85546875" style="156" customWidth="1"/>
    <col min="12" max="12" width="12.7109375" style="156" customWidth="1"/>
    <col min="13" max="13" width="13.28515625" style="156" customWidth="1"/>
    <col min="14" max="14" width="36.7109375" style="156" customWidth="1"/>
    <col min="15" max="15" width="22.140625" style="156" hidden="1" customWidth="1"/>
    <col min="16" max="16" width="20.5703125" style="156" hidden="1" customWidth="1"/>
    <col min="17" max="17" width="20.140625" style="156" hidden="1" customWidth="1"/>
    <col min="18" max="19" width="20.5703125" style="156" hidden="1" customWidth="1"/>
    <col min="20" max="20" width="20.140625" style="156" hidden="1" customWidth="1"/>
    <col min="21" max="21" width="19.7109375" style="156" hidden="1" customWidth="1"/>
    <col min="22" max="16384" width="9.140625" style="156"/>
  </cols>
  <sheetData>
    <row r="1" spans="1:21" ht="17.25" thickBot="1">
      <c r="A1" s="156" t="s">
        <v>13</v>
      </c>
    </row>
    <row r="2" spans="1:21" ht="32.25" thickBot="1">
      <c r="B2" s="443" t="s">
        <v>141</v>
      </c>
      <c r="C2" s="444"/>
      <c r="D2" s="444"/>
      <c r="E2" s="444"/>
      <c r="F2" s="444"/>
      <c r="G2" s="444"/>
      <c r="H2" s="444"/>
      <c r="I2" s="444"/>
      <c r="J2" s="444"/>
      <c r="K2" s="444"/>
      <c r="L2" s="445"/>
      <c r="M2" s="414"/>
    </row>
    <row r="3" spans="1:21" ht="23.25" thickBot="1">
      <c r="B3" s="208"/>
      <c r="C3" s="208"/>
      <c r="D3" s="208"/>
      <c r="E3" s="208"/>
      <c r="F3" s="208"/>
      <c r="G3" s="208"/>
      <c r="H3" s="208"/>
      <c r="I3" s="208"/>
      <c r="J3" s="208"/>
      <c r="K3" s="208"/>
      <c r="L3" s="208"/>
      <c r="M3" s="414"/>
      <c r="R3" s="415"/>
    </row>
    <row r="4" spans="1:21" ht="22.5">
      <c r="B4" s="446" t="s">
        <v>58</v>
      </c>
      <c r="C4" s="175" t="s">
        <v>115</v>
      </c>
      <c r="D4" s="209" t="s">
        <v>142</v>
      </c>
      <c r="E4" s="449" t="s">
        <v>143</v>
      </c>
      <c r="F4" s="450"/>
      <c r="G4" s="450"/>
      <c r="H4" s="451"/>
      <c r="I4" s="449" t="s">
        <v>144</v>
      </c>
      <c r="J4" s="451"/>
      <c r="K4" s="452" t="s">
        <v>142</v>
      </c>
      <c r="L4" s="453"/>
      <c r="R4" s="415"/>
    </row>
    <row r="5" spans="1:21" ht="19.5" customHeight="1">
      <c r="B5" s="447"/>
      <c r="C5" s="454" t="s">
        <v>100</v>
      </c>
      <c r="D5" s="456" t="s">
        <v>72</v>
      </c>
      <c r="E5" s="458" t="s">
        <v>73</v>
      </c>
      <c r="F5" s="460" t="s">
        <v>94</v>
      </c>
      <c r="G5" s="462" t="s">
        <v>83</v>
      </c>
      <c r="H5" s="464" t="s">
        <v>84</v>
      </c>
      <c r="I5" s="466" t="s">
        <v>107</v>
      </c>
      <c r="J5" s="468" t="s">
        <v>108</v>
      </c>
      <c r="K5" s="470" t="s">
        <v>85</v>
      </c>
      <c r="L5" s="468" t="s">
        <v>103</v>
      </c>
      <c r="N5" s="416"/>
      <c r="R5" s="415"/>
    </row>
    <row r="6" spans="1:21" ht="23.25" thickBot="1">
      <c r="B6" s="448"/>
      <c r="C6" s="455"/>
      <c r="D6" s="457"/>
      <c r="E6" s="459"/>
      <c r="F6" s="461"/>
      <c r="G6" s="463"/>
      <c r="H6" s="465"/>
      <c r="I6" s="467"/>
      <c r="J6" s="469"/>
      <c r="K6" s="471"/>
      <c r="L6" s="472"/>
      <c r="R6" s="415"/>
    </row>
    <row r="7" spans="1:21" ht="22.5">
      <c r="B7" s="43" t="s">
        <v>106</v>
      </c>
      <c r="C7" s="43"/>
      <c r="D7" s="210"/>
      <c r="E7" s="220"/>
      <c r="F7" s="207"/>
      <c r="G7" s="207"/>
      <c r="H7" s="221"/>
      <c r="I7" s="353"/>
      <c r="J7" s="221"/>
      <c r="K7" s="244"/>
      <c r="L7" s="245"/>
      <c r="N7" s="417" t="s">
        <v>86</v>
      </c>
      <c r="R7" s="415"/>
    </row>
    <row r="8" spans="1:21" ht="18.75" thickBot="1">
      <c r="B8" s="44" t="s">
        <v>46</v>
      </c>
      <c r="C8" s="211">
        <f>'22-23 Point Calculation'!$J$8</f>
        <v>2334.7858869403349</v>
      </c>
      <c r="D8" s="212">
        <f>'2023-24 Univ'!$C$50</f>
        <v>2115.0082773465892</v>
      </c>
      <c r="E8" s="222">
        <v>12308579.595447473</v>
      </c>
      <c r="F8" s="223">
        <f>E8/$E$38</f>
        <v>3.8075758525258574E-2</v>
      </c>
      <c r="G8" s="224">
        <f t="shared" ref="G8:G13" si="0">$D$38*F8*$N$8</f>
        <v>191.1925004784969</v>
      </c>
      <c r="H8" s="225">
        <f>D8+G8</f>
        <v>2306.2007778250863</v>
      </c>
      <c r="I8" s="418">
        <v>87</v>
      </c>
      <c r="J8" s="225">
        <f>H8*$N$10*I8/100</f>
        <v>109.34850988057647</v>
      </c>
      <c r="K8" s="246">
        <f>H8+J8</f>
        <v>2415.5492877056627</v>
      </c>
      <c r="L8" s="247">
        <f>K8/C8-1</f>
        <v>3.4591352130865394E-2</v>
      </c>
      <c r="N8" s="168">
        <v>0.15</v>
      </c>
    </row>
    <row r="9" spans="1:21" ht="18">
      <c r="B9" s="44" t="s">
        <v>47</v>
      </c>
      <c r="C9" s="211">
        <f>'22-23 Point Calculation'!$J$9</f>
        <v>3258.8553723432224</v>
      </c>
      <c r="D9" s="212">
        <f>'2023-24 Univ'!$D$50</f>
        <v>2829.9776492804599</v>
      </c>
      <c r="E9" s="419">
        <v>20163399.460685246</v>
      </c>
      <c r="F9" s="223">
        <f t="shared" ref="F9:F13" si="1">E9/$E$38</f>
        <v>6.2374112541575495E-2</v>
      </c>
      <c r="G9" s="224">
        <f t="shared" si="0"/>
        <v>313.20354482340559</v>
      </c>
      <c r="H9" s="225">
        <f t="shared" ref="H9:H13" si="2">D9+G9</f>
        <v>3143.1811941038654</v>
      </c>
      <c r="I9" s="418">
        <v>88</v>
      </c>
      <c r="J9" s="225">
        <f t="shared" ref="J9:J13" si="3">H9*$N$10*I9/100</f>
        <v>150.74697006922139</v>
      </c>
      <c r="K9" s="246">
        <f t="shared" ref="K9:K13" si="4">H9+J9</f>
        <v>3293.9281641730868</v>
      </c>
      <c r="L9" s="247">
        <f t="shared" ref="L9:L14" si="5">K9/C9-1</f>
        <v>1.0762303883601332E-2</v>
      </c>
      <c r="N9" s="417" t="s">
        <v>87</v>
      </c>
    </row>
    <row r="10" spans="1:21" ht="18.75" thickBot="1">
      <c r="B10" s="44" t="s">
        <v>48</v>
      </c>
      <c r="C10" s="211">
        <f>'22-23 Point Calculation'!$J$10</f>
        <v>3982.3188809465864</v>
      </c>
      <c r="D10" s="212">
        <f>'2023-24 Univ'!$E$50</f>
        <v>3294.1537099561483</v>
      </c>
      <c r="E10" s="419">
        <v>32047103.717816308</v>
      </c>
      <c r="F10" s="223">
        <f t="shared" si="1"/>
        <v>9.9135547942900526E-2</v>
      </c>
      <c r="G10" s="224">
        <f t="shared" si="0"/>
        <v>497.79634159974603</v>
      </c>
      <c r="H10" s="225">
        <f t="shared" si="2"/>
        <v>3791.9500515558943</v>
      </c>
      <c r="I10" s="418">
        <v>89</v>
      </c>
      <c r="J10" s="225">
        <f t="shared" si="3"/>
        <v>183.92853725071865</v>
      </c>
      <c r="K10" s="246">
        <f t="shared" si="4"/>
        <v>3975.8785888066132</v>
      </c>
      <c r="L10" s="247">
        <f t="shared" si="5"/>
        <v>-1.6172216069353373E-3</v>
      </c>
      <c r="N10" s="169">
        <v>5.45E-2</v>
      </c>
    </row>
    <row r="11" spans="1:21" ht="18">
      <c r="B11" s="44" t="s">
        <v>49</v>
      </c>
      <c r="C11" s="211">
        <f>'22-23 Point Calculation'!$J$11</f>
        <v>1955.4418135079907</v>
      </c>
      <c r="D11" s="212">
        <f>'2023-24 Univ'!$F$50</f>
        <v>1621.3730916968707</v>
      </c>
      <c r="E11" s="419">
        <v>17108190.786210921</v>
      </c>
      <c r="F11" s="223">
        <f t="shared" si="1"/>
        <v>5.2923031136814049E-2</v>
      </c>
      <c r="G11" s="224">
        <f t="shared" si="0"/>
        <v>265.74616101834073</v>
      </c>
      <c r="H11" s="225">
        <f t="shared" si="2"/>
        <v>1887.1192527152114</v>
      </c>
      <c r="I11" s="418">
        <v>85</v>
      </c>
      <c r="J11" s="225">
        <f t="shared" si="3"/>
        <v>87.420799382032158</v>
      </c>
      <c r="K11" s="246">
        <f t="shared" si="4"/>
        <v>1974.5400520972435</v>
      </c>
      <c r="L11" s="247">
        <f t="shared" si="5"/>
        <v>9.7667127998000147E-3</v>
      </c>
    </row>
    <row r="12" spans="1:21" ht="18">
      <c r="B12" s="44" t="s">
        <v>50</v>
      </c>
      <c r="C12" s="211">
        <f>'22-23 Point Calculation'!$J$12</f>
        <v>2565.4466857720759</v>
      </c>
      <c r="D12" s="212">
        <f>'2023-24 Univ'!$G$50</f>
        <v>2171.2241074397202</v>
      </c>
      <c r="E12" s="419">
        <v>19091736.518830322</v>
      </c>
      <c r="F12" s="223">
        <f t="shared" si="1"/>
        <v>5.9058995709603386E-2</v>
      </c>
      <c r="G12" s="224">
        <f t="shared" si="0"/>
        <v>296.55711410127998</v>
      </c>
      <c r="H12" s="225">
        <f t="shared" si="2"/>
        <v>2467.7812215410004</v>
      </c>
      <c r="I12" s="418">
        <v>93</v>
      </c>
      <c r="J12" s="225">
        <f t="shared" si="3"/>
        <v>125.07949121380561</v>
      </c>
      <c r="K12" s="246">
        <f t="shared" si="4"/>
        <v>2592.8607127548062</v>
      </c>
      <c r="L12" s="247">
        <f t="shared" si="5"/>
        <v>1.0685868911159968E-2</v>
      </c>
    </row>
    <row r="13" spans="1:21" ht="18">
      <c r="B13" s="45" t="s">
        <v>51</v>
      </c>
      <c r="C13" s="211">
        <f>'22-23 Point Calculation'!$J$13</f>
        <v>4510.3324299197002</v>
      </c>
      <c r="D13" s="212">
        <f>'2023-24 Univ'!$H$50</f>
        <v>3773.6114107467783</v>
      </c>
      <c r="E13" s="419">
        <v>37927994.055359207</v>
      </c>
      <c r="F13" s="223">
        <f t="shared" si="1"/>
        <v>0.11732768446599942</v>
      </c>
      <c r="G13" s="224">
        <f t="shared" si="0"/>
        <v>589.14580397723512</v>
      </c>
      <c r="H13" s="225">
        <f t="shared" si="2"/>
        <v>4362.7572147240135</v>
      </c>
      <c r="I13" s="418">
        <v>92</v>
      </c>
      <c r="J13" s="225">
        <f t="shared" si="3"/>
        <v>218.74864674626201</v>
      </c>
      <c r="K13" s="246">
        <f t="shared" si="4"/>
        <v>4581.5058614702757</v>
      </c>
      <c r="L13" s="247">
        <f t="shared" si="5"/>
        <v>1.5780085538360744E-2</v>
      </c>
      <c r="O13" s="440" t="s">
        <v>93</v>
      </c>
      <c r="P13" s="441"/>
      <c r="Q13" s="441"/>
      <c r="R13" s="441"/>
      <c r="S13" s="441"/>
      <c r="T13" s="441"/>
      <c r="U13" s="442"/>
    </row>
    <row r="14" spans="1:21" ht="18">
      <c r="B14" s="46" t="s">
        <v>74</v>
      </c>
      <c r="C14" s="213">
        <f t="shared" ref="C14:F14" si="6">SUM(C8:C13)</f>
        <v>18607.181069429909</v>
      </c>
      <c r="D14" s="213">
        <f t="shared" si="6"/>
        <v>15805.348246466567</v>
      </c>
      <c r="E14" s="226">
        <f>SUM(E8:E13)</f>
        <v>138647004.1343495</v>
      </c>
      <c r="F14" s="227">
        <f t="shared" si="6"/>
        <v>0.42889513032215143</v>
      </c>
      <c r="G14" s="228">
        <f>SUM(G8:G13)</f>
        <v>2153.6414659985044</v>
      </c>
      <c r="H14" s="229">
        <f>SUM(H8:H13)</f>
        <v>17958.989712465071</v>
      </c>
      <c r="I14" s="248" t="s">
        <v>102</v>
      </c>
      <c r="J14" s="229">
        <f>SUM(J8:J13)</f>
        <v>875.27295454261628</v>
      </c>
      <c r="K14" s="249">
        <f>SUM(K8:K13)</f>
        <v>18834.262667007686</v>
      </c>
      <c r="L14" s="250">
        <f t="shared" si="5"/>
        <v>1.2203976342813894E-2</v>
      </c>
      <c r="O14" s="85"/>
      <c r="P14" s="411" t="s">
        <v>44</v>
      </c>
      <c r="Q14" s="412" t="s">
        <v>43</v>
      </c>
      <c r="R14" s="412" t="s">
        <v>42</v>
      </c>
      <c r="S14" s="412" t="s">
        <v>79</v>
      </c>
      <c r="T14" s="412" t="s">
        <v>60</v>
      </c>
      <c r="U14" s="165" t="s">
        <v>71</v>
      </c>
    </row>
    <row r="15" spans="1:21" ht="18">
      <c r="B15" s="48"/>
      <c r="C15" s="214"/>
      <c r="D15" s="215"/>
      <c r="E15" s="230"/>
      <c r="F15" s="231"/>
      <c r="G15" s="232"/>
      <c r="H15" s="233"/>
      <c r="I15" s="251"/>
      <c r="J15" s="233"/>
      <c r="K15" s="252"/>
      <c r="L15" s="253"/>
      <c r="O15" s="82" t="s">
        <v>73</v>
      </c>
      <c r="P15" s="151">
        <v>366690869.55848902</v>
      </c>
      <c r="Q15" s="152">
        <v>387809994.31726682</v>
      </c>
      <c r="R15" s="152">
        <v>377226237.08081514</v>
      </c>
      <c r="S15" s="152">
        <v>399315726.19111466</v>
      </c>
      <c r="T15" s="152">
        <v>415758477.64899808</v>
      </c>
      <c r="U15" s="166">
        <f>AVERAGE(P15:T15)</f>
        <v>389360260.9593367</v>
      </c>
    </row>
    <row r="16" spans="1:21" ht="18">
      <c r="B16" s="43" t="s">
        <v>41</v>
      </c>
      <c r="C16" s="214"/>
      <c r="D16" s="215"/>
      <c r="E16" s="222" t="s">
        <v>13</v>
      </c>
      <c r="F16" s="231"/>
      <c r="G16" s="232"/>
      <c r="H16" s="233"/>
      <c r="I16" s="251"/>
      <c r="J16" s="233"/>
      <c r="K16" s="252"/>
      <c r="L16" s="253"/>
      <c r="O16" s="82" t="s">
        <v>80</v>
      </c>
      <c r="P16" s="151">
        <v>1660440473.6720634</v>
      </c>
      <c r="Q16" s="152">
        <v>1758941535.9990635</v>
      </c>
      <c r="R16" s="152">
        <v>1789558365.309818</v>
      </c>
      <c r="S16" s="152">
        <v>1834925392.4408126</v>
      </c>
      <c r="T16" s="152">
        <v>1874715049.5699492</v>
      </c>
      <c r="U16" s="166">
        <f>AVERAGE(P16:T16)</f>
        <v>1783716163.3983414</v>
      </c>
    </row>
    <row r="17" spans="2:21" ht="18">
      <c r="B17" s="44" t="s">
        <v>19</v>
      </c>
      <c r="C17" s="211">
        <f>'22-23 Point Calculation'!$J$17</f>
        <v>806.14892881434821</v>
      </c>
      <c r="D17" s="212">
        <f>'2023-24 CC'!$C$58</f>
        <v>664.4716928527115</v>
      </c>
      <c r="E17" s="222">
        <v>6699469.0704933973</v>
      </c>
      <c r="F17" s="223">
        <f t="shared" ref="F17:F35" si="7">E17/$E$38</f>
        <v>2.07243544714041E-2</v>
      </c>
      <c r="G17" s="224">
        <f t="shared" ref="G17:G29" si="8">$D$38*F17*$N$8</f>
        <v>104.06466753805948</v>
      </c>
      <c r="H17" s="225">
        <f>D17+G17</f>
        <v>768.53636039077094</v>
      </c>
      <c r="I17" s="418">
        <v>97</v>
      </c>
      <c r="J17" s="225">
        <f t="shared" ref="J17:J29" si="9">H17*$N$10*I17/100</f>
        <v>40.628674692058105</v>
      </c>
      <c r="K17" s="246">
        <f>H17+J17</f>
        <v>809.16503508282904</v>
      </c>
      <c r="L17" s="247">
        <f t="shared" ref="L17:L30" si="10">K17/C17-1</f>
        <v>3.7413760171050026E-3</v>
      </c>
      <c r="O17" s="153" t="s">
        <v>89</v>
      </c>
      <c r="P17" s="154">
        <f t="shared" ref="P17:T17" si="11">P15/P16</f>
        <v>0.22083951540132743</v>
      </c>
      <c r="Q17" s="155">
        <f t="shared" si="11"/>
        <v>0.2204791838615569</v>
      </c>
      <c r="R17" s="155">
        <f t="shared" si="11"/>
        <v>0.21079292209366285</v>
      </c>
      <c r="S17" s="155">
        <f t="shared" si="11"/>
        <v>0.21761959796084462</v>
      </c>
      <c r="T17" s="155">
        <f t="shared" si="11"/>
        <v>0.22177155815993002</v>
      </c>
      <c r="U17" s="167">
        <f t="shared" ref="U17" si="12">U15/U16</f>
        <v>0.21828599692538883</v>
      </c>
    </row>
    <row r="18" spans="2:21" ht="18">
      <c r="B18" s="44" t="s">
        <v>20</v>
      </c>
      <c r="C18" s="211">
        <f>'22-23 Point Calculation'!$J$18</f>
        <v>415.86665395624146</v>
      </c>
      <c r="D18" s="212">
        <f>'2023-24 CC'!$D$58</f>
        <v>352.50082994656219</v>
      </c>
      <c r="E18" s="419">
        <v>3662360.9179851185</v>
      </c>
      <c r="F18" s="223">
        <f t="shared" si="7"/>
        <v>1.1329265807170998E-2</v>
      </c>
      <c r="G18" s="224">
        <f t="shared" si="8"/>
        <v>56.888444042989676</v>
      </c>
      <c r="H18" s="225">
        <f t="shared" ref="H18:H29" si="13">D18+G18</f>
        <v>409.38927398955184</v>
      </c>
      <c r="I18" s="418">
        <v>91</v>
      </c>
      <c r="J18" s="225">
        <f t="shared" si="9"/>
        <v>20.303661043511823</v>
      </c>
      <c r="K18" s="246">
        <f t="shared" ref="K18:K29" si="14">H18+J18</f>
        <v>429.69293503306369</v>
      </c>
      <c r="L18" s="247">
        <f t="shared" si="10"/>
        <v>3.3246909665127999E-2</v>
      </c>
    </row>
    <row r="19" spans="2:21" ht="18">
      <c r="B19" s="44" t="s">
        <v>21</v>
      </c>
      <c r="C19" s="211">
        <f>'22-23 Point Calculation'!$J$19</f>
        <v>577.25097806668168</v>
      </c>
      <c r="D19" s="212">
        <f>'2023-24 CC'!$E$58</f>
        <v>491.77104972036528</v>
      </c>
      <c r="E19" s="419">
        <v>3492925.0739022172</v>
      </c>
      <c r="F19" s="223">
        <f t="shared" si="7"/>
        <v>1.0805127482777331E-2</v>
      </c>
      <c r="G19" s="224">
        <f t="shared" si="8"/>
        <v>54.256551187304161</v>
      </c>
      <c r="H19" s="225">
        <f t="shared" si="13"/>
        <v>546.02760090766947</v>
      </c>
      <c r="I19" s="418">
        <v>93</v>
      </c>
      <c r="J19" s="225">
        <f t="shared" si="9"/>
        <v>27.675408952005228</v>
      </c>
      <c r="K19" s="246">
        <f t="shared" si="14"/>
        <v>573.70300985967469</v>
      </c>
      <c r="L19" s="247">
        <f t="shared" si="10"/>
        <v>-6.1463182252020632E-3</v>
      </c>
    </row>
    <row r="20" spans="2:21" ht="18">
      <c r="B20" s="44" t="s">
        <v>22</v>
      </c>
      <c r="C20" s="211">
        <f>'22-23 Point Calculation'!$J$20</f>
        <v>329.73847323109942</v>
      </c>
      <c r="D20" s="212">
        <f>'2023-24 CC'!$F$58</f>
        <v>277.76629592806529</v>
      </c>
      <c r="E20" s="419">
        <v>2840624.4157113861</v>
      </c>
      <c r="F20" s="223">
        <f t="shared" si="7"/>
        <v>8.7872795130304725E-3</v>
      </c>
      <c r="G20" s="224">
        <f t="shared" si="8"/>
        <v>44.124188396279756</v>
      </c>
      <c r="H20" s="225">
        <f t="shared" si="13"/>
        <v>321.89048432434504</v>
      </c>
      <c r="I20" s="418">
        <v>96</v>
      </c>
      <c r="J20" s="225">
        <f t="shared" si="9"/>
        <v>16.841310139849735</v>
      </c>
      <c r="K20" s="246">
        <f t="shared" si="14"/>
        <v>338.73179446419476</v>
      </c>
      <c r="L20" s="247">
        <f t="shared" si="10"/>
        <v>2.7274103458325705E-2</v>
      </c>
    </row>
    <row r="21" spans="2:21" ht="18">
      <c r="B21" s="44" t="s">
        <v>23</v>
      </c>
      <c r="C21" s="211">
        <f>'22-23 Point Calculation'!$J$21</f>
        <v>443.52983135510897</v>
      </c>
      <c r="D21" s="212">
        <f>'2023-24 CC'!$G$58</f>
        <v>366.32770007097156</v>
      </c>
      <c r="E21" s="419">
        <v>3632758.8225047076</v>
      </c>
      <c r="F21" s="223">
        <f t="shared" si="7"/>
        <v>1.1237693726849834E-2</v>
      </c>
      <c r="G21" s="224">
        <f t="shared" si="8"/>
        <v>56.428626676540972</v>
      </c>
      <c r="H21" s="225">
        <f t="shared" si="13"/>
        <v>422.7563267475125</v>
      </c>
      <c r="I21" s="418">
        <v>92</v>
      </c>
      <c r="J21" s="225">
        <f t="shared" si="9"/>
        <v>21.197002223120279</v>
      </c>
      <c r="K21" s="246">
        <f t="shared" si="14"/>
        <v>443.95332897063281</v>
      </c>
      <c r="L21" s="247">
        <f t="shared" si="10"/>
        <v>9.5483456936795719E-4</v>
      </c>
    </row>
    <row r="22" spans="2:21" ht="18">
      <c r="B22" s="44" t="s">
        <v>24</v>
      </c>
      <c r="C22" s="211">
        <f>'22-23 Point Calculation'!$J$22</f>
        <v>746.49082457397799</v>
      </c>
      <c r="D22" s="212">
        <f>'2023-24 CC'!$H$58</f>
        <v>624.56414122405454</v>
      </c>
      <c r="E22" s="419">
        <v>4445468.7425113693</v>
      </c>
      <c r="F22" s="223">
        <f t="shared" si="7"/>
        <v>1.3751756899232552E-2</v>
      </c>
      <c r="G22" s="224">
        <f t="shared" si="8"/>
        <v>69.052669976161354</v>
      </c>
      <c r="H22" s="225">
        <f t="shared" si="13"/>
        <v>693.61681120021592</v>
      </c>
      <c r="I22" s="418">
        <v>94</v>
      </c>
      <c r="J22" s="225">
        <f t="shared" si="9"/>
        <v>35.533989237787061</v>
      </c>
      <c r="K22" s="246">
        <f t="shared" si="14"/>
        <v>729.15080043800299</v>
      </c>
      <c r="L22" s="247">
        <f t="shared" si="10"/>
        <v>-2.3228717038646707E-2</v>
      </c>
      <c r="P22" s="420"/>
    </row>
    <row r="23" spans="2:21" ht="18">
      <c r="B23" s="44" t="s">
        <v>25</v>
      </c>
      <c r="C23" s="211">
        <f>'22-23 Point Calculation'!$J$23</f>
        <v>663.75782149525946</v>
      </c>
      <c r="D23" s="212">
        <f>'2023-24 CC'!$I$58</f>
        <v>545.88052348996246</v>
      </c>
      <c r="E23" s="419">
        <v>5253451.0863389401</v>
      </c>
      <c r="F23" s="223">
        <f t="shared" si="7"/>
        <v>1.6251195634440455E-2</v>
      </c>
      <c r="G23" s="224">
        <f t="shared" si="8"/>
        <v>81.603278554587973</v>
      </c>
      <c r="H23" s="225">
        <f t="shared" si="13"/>
        <v>627.48380204455043</v>
      </c>
      <c r="I23" s="418">
        <v>98</v>
      </c>
      <c r="J23" s="225">
        <f t="shared" si="9"/>
        <v>33.513909867199438</v>
      </c>
      <c r="K23" s="246">
        <f t="shared" si="14"/>
        <v>660.99771191174989</v>
      </c>
      <c r="L23" s="247">
        <f t="shared" si="10"/>
        <v>-4.1583081873021177E-3</v>
      </c>
    </row>
    <row r="24" spans="2:21" ht="18">
      <c r="B24" s="44" t="s">
        <v>52</v>
      </c>
      <c r="C24" s="211">
        <f>'22-23 Point Calculation'!$J$24</f>
        <v>714.17465371571211</v>
      </c>
      <c r="D24" s="212">
        <f>'2023-24 CC'!$J$58</f>
        <v>572.83122087553352</v>
      </c>
      <c r="E24" s="419">
        <v>4993337.6955460031</v>
      </c>
      <c r="F24" s="223">
        <f t="shared" si="7"/>
        <v>1.5446552451998732E-2</v>
      </c>
      <c r="G24" s="224">
        <f t="shared" si="8"/>
        <v>77.562866806993938</v>
      </c>
      <c r="H24" s="225">
        <f t="shared" si="13"/>
        <v>650.39408768252747</v>
      </c>
      <c r="I24" s="418">
        <v>93</v>
      </c>
      <c r="J24" s="225">
        <f t="shared" si="9"/>
        <v>32.965224334188903</v>
      </c>
      <c r="K24" s="246">
        <f t="shared" si="14"/>
        <v>683.35931201671633</v>
      </c>
      <c r="L24" s="247">
        <f t="shared" si="10"/>
        <v>-4.3148187265775295E-2</v>
      </c>
    </row>
    <row r="25" spans="2:21" ht="18">
      <c r="B25" s="44" t="s">
        <v>27</v>
      </c>
      <c r="C25" s="211">
        <f>'22-23 Point Calculation'!$J$25</f>
        <v>988.0329989141884</v>
      </c>
      <c r="D25" s="216">
        <f>'2023-24 CC'!$K$58</f>
        <v>776.46457648942533</v>
      </c>
      <c r="E25" s="419">
        <v>8518850.0183149911</v>
      </c>
      <c r="F25" s="223">
        <f t="shared" si="7"/>
        <v>2.6352486385206188E-2</v>
      </c>
      <c r="G25" s="224">
        <f t="shared" si="8"/>
        <v>132.32560455678802</v>
      </c>
      <c r="H25" s="225">
        <f t="shared" si="13"/>
        <v>908.79018104621332</v>
      </c>
      <c r="I25" s="418">
        <v>96</v>
      </c>
      <c r="J25" s="225">
        <f t="shared" si="9"/>
        <v>47.547902272337879</v>
      </c>
      <c r="K25" s="246">
        <f t="shared" si="14"/>
        <v>956.33808331855118</v>
      </c>
      <c r="L25" s="247">
        <f t="shared" si="10"/>
        <v>-3.2078802661923977E-2</v>
      </c>
    </row>
    <row r="26" spans="2:21" ht="18">
      <c r="B26" s="44" t="s">
        <v>28</v>
      </c>
      <c r="C26" s="211">
        <f>'22-23 Point Calculation'!$J$26</f>
        <v>726.07272598830991</v>
      </c>
      <c r="D26" s="212">
        <f>'2023-24 CC'!$L$58</f>
        <v>571.30005173131156</v>
      </c>
      <c r="E26" s="419">
        <v>6440927.5180366579</v>
      </c>
      <c r="F26" s="223">
        <f t="shared" si="7"/>
        <v>1.9924573664548913E-2</v>
      </c>
      <c r="G26" s="224">
        <f t="shared" si="8"/>
        <v>100.04867158105407</v>
      </c>
      <c r="H26" s="225">
        <f t="shared" si="13"/>
        <v>671.34872331236556</v>
      </c>
      <c r="I26" s="418">
        <v>93</v>
      </c>
      <c r="J26" s="225">
        <f t="shared" si="9"/>
        <v>34.027310041087247</v>
      </c>
      <c r="K26" s="246">
        <f t="shared" si="14"/>
        <v>705.37603335345284</v>
      </c>
      <c r="L26" s="247">
        <f t="shared" si="10"/>
        <v>-2.8504985649592252E-2</v>
      </c>
    </row>
    <row r="27" spans="2:21" ht="18">
      <c r="B27" s="44" t="s">
        <v>29</v>
      </c>
      <c r="C27" s="211">
        <f>'22-23 Point Calculation'!$J$27</f>
        <v>758.31864470226117</v>
      </c>
      <c r="D27" s="212">
        <f>'2023-24 CC'!$M$58</f>
        <v>549.59125337208252</v>
      </c>
      <c r="E27" s="419">
        <v>10473782.295448601</v>
      </c>
      <c r="F27" s="223">
        <f t="shared" si="7"/>
        <v>3.2399937168634062E-2</v>
      </c>
      <c r="G27" s="224">
        <f t="shared" si="8"/>
        <v>162.69209708607556</v>
      </c>
      <c r="H27" s="225">
        <f t="shared" si="13"/>
        <v>712.28335045815811</v>
      </c>
      <c r="I27" s="418">
        <v>91</v>
      </c>
      <c r="J27" s="225">
        <f t="shared" si="9"/>
        <v>35.325692765972356</v>
      </c>
      <c r="K27" s="246">
        <f t="shared" si="14"/>
        <v>747.60904322413046</v>
      </c>
      <c r="L27" s="247">
        <f t="shared" si="10"/>
        <v>-1.4122824953533342E-2</v>
      </c>
    </row>
    <row r="28" spans="2:21" ht="18">
      <c r="B28" s="44" t="s">
        <v>30</v>
      </c>
      <c r="C28" s="211">
        <f>'22-23 Point Calculation'!$J$28</f>
        <v>856.43321646900665</v>
      </c>
      <c r="D28" s="212">
        <f>'2023-24 CC'!$N$58</f>
        <v>712.9526133173058</v>
      </c>
      <c r="E28" s="419">
        <v>6088108.9288729373</v>
      </c>
      <c r="F28" s="223">
        <f t="shared" si="7"/>
        <v>1.8833153220780652E-2</v>
      </c>
      <c r="G28" s="224">
        <f t="shared" si="8"/>
        <v>94.568244879141432</v>
      </c>
      <c r="H28" s="225">
        <f t="shared" si="13"/>
        <v>807.52085819644719</v>
      </c>
      <c r="I28" s="418">
        <v>92</v>
      </c>
      <c r="J28" s="225">
        <f t="shared" si="9"/>
        <v>40.489095829969862</v>
      </c>
      <c r="K28" s="246">
        <f t="shared" si="14"/>
        <v>848.00995402641706</v>
      </c>
      <c r="L28" s="247">
        <f t="shared" si="10"/>
        <v>-9.8352822854278488E-3</v>
      </c>
    </row>
    <row r="29" spans="2:21" ht="18">
      <c r="B29" s="45" t="s">
        <v>31</v>
      </c>
      <c r="C29" s="211">
        <f>'22-23 Point Calculation'!$J$29</f>
        <v>790.91064313688219</v>
      </c>
      <c r="D29" s="212">
        <f>'2023-24 CC'!$O$58</f>
        <v>650.29201963707408</v>
      </c>
      <c r="E29" s="419">
        <v>8184613.0119476924</v>
      </c>
      <c r="F29" s="223">
        <f t="shared" si="7"/>
        <v>2.5318546811109951E-2</v>
      </c>
      <c r="G29" s="224">
        <f t="shared" si="8"/>
        <v>127.13381061303784</v>
      </c>
      <c r="H29" s="225">
        <f t="shared" si="13"/>
        <v>777.42583025011186</v>
      </c>
      <c r="I29" s="418">
        <v>90</v>
      </c>
      <c r="J29" s="225">
        <f t="shared" si="9"/>
        <v>38.132736973767983</v>
      </c>
      <c r="K29" s="246">
        <f t="shared" si="14"/>
        <v>815.55856722387989</v>
      </c>
      <c r="L29" s="247">
        <f t="shared" si="10"/>
        <v>3.1163980787058287E-2</v>
      </c>
    </row>
    <row r="30" spans="2:21" ht="18">
      <c r="B30" s="46" t="s">
        <v>81</v>
      </c>
      <c r="C30" s="213">
        <f t="shared" ref="C30:F30" si="15">SUM(C17:C29)</f>
        <v>8816.7263944190763</v>
      </c>
      <c r="D30" s="213">
        <f t="shared" si="15"/>
        <v>7156.7139686554256</v>
      </c>
      <c r="E30" s="226">
        <f>SUM(E17:E29)</f>
        <v>74726677.59761402</v>
      </c>
      <c r="F30" s="227">
        <f t="shared" si="15"/>
        <v>0.23116192323718426</v>
      </c>
      <c r="G30" s="228">
        <f>SUM(G17:G29)</f>
        <v>1160.7497218950143</v>
      </c>
      <c r="H30" s="229">
        <f>SUM(H17:H29)</f>
        <v>8317.4636905504394</v>
      </c>
      <c r="I30" s="248" t="s">
        <v>102</v>
      </c>
      <c r="J30" s="229">
        <f>SUM(J17:J29)</f>
        <v>424.18191837285582</v>
      </c>
      <c r="K30" s="249">
        <f>SUM(K17:K29)</f>
        <v>8741.6456089232961</v>
      </c>
      <c r="L30" s="250">
        <f t="shared" si="10"/>
        <v>-8.5157213842209645E-3</v>
      </c>
    </row>
    <row r="31" spans="2:21" ht="18">
      <c r="B31" s="48"/>
      <c r="C31" s="214"/>
      <c r="D31" s="215"/>
      <c r="E31" s="230"/>
      <c r="F31" s="231"/>
      <c r="G31" s="232"/>
      <c r="H31" s="233"/>
      <c r="I31" s="251"/>
      <c r="J31" s="233"/>
      <c r="K31" s="252"/>
      <c r="L31" s="253"/>
    </row>
    <row r="32" spans="2:21" ht="18">
      <c r="B32" s="43" t="s">
        <v>53</v>
      </c>
      <c r="C32" s="214"/>
      <c r="D32" s="215"/>
      <c r="E32" s="222" t="s">
        <v>13</v>
      </c>
      <c r="F32" s="231"/>
      <c r="G32" s="232"/>
      <c r="H32" s="233"/>
      <c r="I32" s="251"/>
      <c r="J32" s="233"/>
      <c r="K32" s="252"/>
      <c r="L32" s="253"/>
      <c r="N32" s="156" t="s">
        <v>13</v>
      </c>
    </row>
    <row r="33" spans="2:14" ht="18">
      <c r="B33" s="44" t="s">
        <v>54</v>
      </c>
      <c r="C33" s="211">
        <f>'22-23 Point Calculation'!$J$33</f>
        <v>2726.0822799026778</v>
      </c>
      <c r="D33" s="212">
        <f>'2023-24 Univ'!$I$50</f>
        <v>2345.8791273531483</v>
      </c>
      <c r="E33" s="222">
        <v>16102594.457396761</v>
      </c>
      <c r="F33" s="223">
        <f t="shared" si="7"/>
        <v>4.981228690406958E-2</v>
      </c>
      <c r="G33" s="224">
        <f>$D$38*F33*$N$8</f>
        <v>250.12596088988016</v>
      </c>
      <c r="H33" s="225">
        <f>D33+G33</f>
        <v>2596.0050882430287</v>
      </c>
      <c r="I33" s="418">
        <v>95</v>
      </c>
      <c r="J33" s="225">
        <f>H33*$N$10*I33/100</f>
        <v>134.40816344378283</v>
      </c>
      <c r="K33" s="246">
        <f>H33+J33</f>
        <v>2730.4132516868117</v>
      </c>
      <c r="L33" s="247">
        <f>K33/C33-1</f>
        <v>1.5887164580699054E-3</v>
      </c>
    </row>
    <row r="34" spans="2:14" ht="18">
      <c r="B34" s="44" t="s">
        <v>55</v>
      </c>
      <c r="C34" s="211">
        <f>'22-23 Point Calculation'!$J$34</f>
        <v>7993.7270542553042</v>
      </c>
      <c r="D34" s="212">
        <f>'2023-24 Univ'!$J$50</f>
        <v>6494.4628816174672</v>
      </c>
      <c r="E34" s="419">
        <v>81581695.361848444</v>
      </c>
      <c r="F34" s="223">
        <f t="shared" si="7"/>
        <v>0.25236745707261449</v>
      </c>
      <c r="G34" s="224">
        <f>$D$38*F34*$N$8</f>
        <v>1267.2305694213405</v>
      </c>
      <c r="H34" s="225">
        <f t="shared" ref="H34:H35" si="16">D34+G34</f>
        <v>7761.6934510388073</v>
      </c>
      <c r="I34" s="418">
        <v>89</v>
      </c>
      <c r="J34" s="225">
        <f>H34*$N$10*I34/100</f>
        <v>376.48094084263738</v>
      </c>
      <c r="K34" s="246">
        <f t="shared" ref="K34:K35" si="17">H34+J34</f>
        <v>8138.1743918814445</v>
      </c>
      <c r="L34" s="247">
        <f>K34/C34-1</f>
        <v>1.8070086287127696E-2</v>
      </c>
    </row>
    <row r="35" spans="2:14" ht="18">
      <c r="B35" s="45" t="s">
        <v>59</v>
      </c>
      <c r="C35" s="211">
        <f>'22-23 Point Calculation'!$J$35</f>
        <v>1913.1745294891168</v>
      </c>
      <c r="D35" s="212">
        <f>'2023-24 Univ'!$K$50</f>
        <v>1673.4008346850069</v>
      </c>
      <c r="E35" s="419">
        <v>12207541.000097279</v>
      </c>
      <c r="F35" s="223">
        <f t="shared" si="7"/>
        <v>3.7763202463980128E-2</v>
      </c>
      <c r="G35" s="224">
        <f>$D$38*F35*$N$8</f>
        <v>189.62304061190241</v>
      </c>
      <c r="H35" s="225">
        <f t="shared" si="16"/>
        <v>1863.0238752969094</v>
      </c>
      <c r="I35" s="418">
        <v>94</v>
      </c>
      <c r="J35" s="225">
        <f>H35*$N$10*I35/100</f>
        <v>95.442713131460678</v>
      </c>
      <c r="K35" s="246">
        <f t="shared" si="17"/>
        <v>1958.4665884283702</v>
      </c>
      <c r="L35" s="247">
        <f>K35/C35-1</f>
        <v>2.3673772696183537E-2</v>
      </c>
    </row>
    <row r="36" spans="2:14" ht="18">
      <c r="B36" s="46" t="s">
        <v>74</v>
      </c>
      <c r="C36" s="213">
        <f>SUM(C33:C35)</f>
        <v>12632.983863647099</v>
      </c>
      <c r="D36" s="213">
        <f t="shared" ref="D36:F36" si="18">SUM(D33:D35)</f>
        <v>10513.742843655622</v>
      </c>
      <c r="E36" s="226">
        <f>SUM(E33:E35)</f>
        <v>109891830.81934248</v>
      </c>
      <c r="F36" s="227">
        <f t="shared" si="18"/>
        <v>0.3399429464406642</v>
      </c>
      <c r="G36" s="228">
        <f>SUM(G33:G35)</f>
        <v>1706.979570923123</v>
      </c>
      <c r="H36" s="229">
        <f>SUM(H33:H35)</f>
        <v>12220.722414578744</v>
      </c>
      <c r="I36" s="248" t="s">
        <v>102</v>
      </c>
      <c r="J36" s="229">
        <f>SUM(J33:J35)</f>
        <v>606.33181741788087</v>
      </c>
      <c r="K36" s="249">
        <f>SUM(K33:K35)</f>
        <v>12827.054231996626</v>
      </c>
      <c r="L36" s="250">
        <f>K36/C36-1</f>
        <v>1.5362195538615842E-2</v>
      </c>
    </row>
    <row r="37" spans="2:14" ht="18">
      <c r="B37" s="258"/>
      <c r="C37" s="217"/>
      <c r="D37" s="212"/>
      <c r="E37" s="234"/>
      <c r="F37" s="223"/>
      <c r="G37" s="224"/>
      <c r="H37" s="225"/>
      <c r="I37" s="254"/>
      <c r="J37" s="225"/>
      <c r="K37" s="246"/>
      <c r="L37" s="247"/>
      <c r="N37" s="421"/>
    </row>
    <row r="38" spans="2:14" ht="18.75" thickBot="1">
      <c r="B38" s="50" t="s">
        <v>88</v>
      </c>
      <c r="C38" s="218">
        <f>SUM(C14,C30,C36)</f>
        <v>40056.89132749608</v>
      </c>
      <c r="D38" s="219">
        <f>SUM(D14,D30,D36)</f>
        <v>33475.805058777616</v>
      </c>
      <c r="E38" s="235">
        <f>SUM(E14,E30,E36)</f>
        <v>323265512.55130601</v>
      </c>
      <c r="F38" s="236">
        <f>SUM(F14,F30,F36)</f>
        <v>1</v>
      </c>
      <c r="G38" s="237">
        <f>SUM(G14,G30,G36)</f>
        <v>5021.3707588166417</v>
      </c>
      <c r="H38" s="238">
        <f>SUM(H36,H30,H14)</f>
        <v>38497.175817594252</v>
      </c>
      <c r="I38" s="255" t="s">
        <v>102</v>
      </c>
      <c r="J38" s="238">
        <f>SUM(J36,J30,J14)</f>
        <v>1905.7866903333529</v>
      </c>
      <c r="K38" s="256">
        <f>SUM(K36,K30,K14)</f>
        <v>40402.962507927608</v>
      </c>
      <c r="L38" s="257">
        <f>K38/C38-1</f>
        <v>8.6394917069856358E-3</v>
      </c>
      <c r="M38" s="422"/>
      <c r="N38" s="421"/>
    </row>
    <row r="39" spans="2:14">
      <c r="N39" s="422"/>
    </row>
    <row r="40" spans="2:14" ht="18">
      <c r="D40" s="170"/>
      <c r="E40" s="239"/>
      <c r="F40" s="170"/>
      <c r="G40" s="240"/>
      <c r="H40" s="241"/>
    </row>
    <row r="41" spans="2:14" ht="18">
      <c r="D41" s="170"/>
      <c r="E41" s="242"/>
      <c r="F41" s="170"/>
    </row>
    <row r="42" spans="2:14" ht="18">
      <c r="D42" s="170"/>
      <c r="E42" s="242"/>
      <c r="F42" s="170"/>
    </row>
    <row r="43" spans="2:14">
      <c r="D43" s="170"/>
      <c r="E43" s="243"/>
      <c r="F43" s="170"/>
    </row>
    <row r="44" spans="2:14">
      <c r="D44" s="170"/>
      <c r="E44" s="170"/>
      <c r="F44" s="170"/>
    </row>
    <row r="45" spans="2:14">
      <c r="D45" s="170"/>
      <c r="E45" s="170"/>
      <c r="F45" s="170"/>
    </row>
  </sheetData>
  <mergeCells count="16">
    <mergeCell ref="O13:U13"/>
    <mergeCell ref="B2:L2"/>
    <mergeCell ref="B4:B6"/>
    <mergeCell ref="E4:H4"/>
    <mergeCell ref="I4:J4"/>
    <mergeCell ref="K4:L4"/>
    <mergeCell ref="C5:C6"/>
    <mergeCell ref="D5:D6"/>
    <mergeCell ref="E5:E6"/>
    <mergeCell ref="F5:F6"/>
    <mergeCell ref="G5:G6"/>
    <mergeCell ref="H5:H6"/>
    <mergeCell ref="I5:I6"/>
    <mergeCell ref="J5:J6"/>
    <mergeCell ref="K5:K6"/>
    <mergeCell ref="L5:L6"/>
  </mergeCells>
  <dataValidations count="1">
    <dataValidation type="list" allowBlank="1" showInputMessage="1" showErrorMessage="1" sqref="N3" xr:uid="{3D6C693E-99EF-4CE1-B90B-2D15AF3AB063}">
      <formula1>$R$3:$R$6</formula1>
    </dataValidation>
  </dataValidations>
  <pageMargins left="0.7" right="0.7" top="0.75" bottom="0.75" header="0.3" footer="0.3"/>
  <pageSetup scale="6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sheetPr>
  <dimension ref="B1:O409"/>
  <sheetViews>
    <sheetView view="pageBreakPreview" zoomScale="70" zoomScaleNormal="40" zoomScaleSheetLayoutView="70" workbookViewId="0">
      <selection activeCell="J19" sqref="J19"/>
    </sheetView>
  </sheetViews>
  <sheetFormatPr defaultColWidth="9.140625" defaultRowHeight="18"/>
  <cols>
    <col min="1" max="1" width="9.140625" style="282"/>
    <col min="2" max="2" width="41.140625" style="282" bestFit="1" customWidth="1"/>
    <col min="3" max="3" width="12.7109375" style="282" customWidth="1"/>
    <col min="4" max="4" width="13.42578125" style="282" bestFit="1" customWidth="1"/>
    <col min="5" max="6" width="13.42578125" style="282" customWidth="1"/>
    <col min="7" max="7" width="11" style="282" customWidth="1"/>
    <col min="8" max="8" width="25.85546875" style="282" bestFit="1" customWidth="1"/>
    <col min="9" max="9" width="24" style="282" customWidth="1"/>
    <col min="10" max="10" width="24.28515625" style="282" customWidth="1"/>
    <col min="11" max="16384" width="9.140625" style="282"/>
  </cols>
  <sheetData>
    <row r="1" spans="2:15" ht="18.75" thickBot="1"/>
    <row r="2" spans="2:15" ht="27">
      <c r="B2" s="473" t="s">
        <v>65</v>
      </c>
      <c r="C2" s="474"/>
      <c r="D2" s="474"/>
      <c r="E2" s="474"/>
      <c r="F2" s="475"/>
      <c r="G2" s="285"/>
      <c r="H2" s="286" t="s">
        <v>92</v>
      </c>
      <c r="I2" s="287"/>
      <c r="J2" s="287"/>
    </row>
    <row r="3" spans="2:15" ht="18.75" thickBot="1">
      <c r="B3" s="288" t="s">
        <v>19</v>
      </c>
      <c r="C3" s="288" t="s">
        <v>112</v>
      </c>
      <c r="D3" s="288" t="s">
        <v>114</v>
      </c>
      <c r="E3" s="288" t="s">
        <v>111</v>
      </c>
      <c r="F3" s="288" t="s">
        <v>113</v>
      </c>
      <c r="G3" s="54"/>
      <c r="H3" s="289" t="s">
        <v>90</v>
      </c>
      <c r="I3" s="287"/>
      <c r="J3" s="287"/>
      <c r="O3" s="290"/>
    </row>
    <row r="4" spans="2:15" ht="18" customHeight="1">
      <c r="B4" s="199" t="s">
        <v>32</v>
      </c>
      <c r="C4" s="174">
        <v>3390.2</v>
      </c>
      <c r="D4" s="174">
        <v>3361.4</v>
      </c>
      <c r="E4" s="174">
        <v>2497.6000000000004</v>
      </c>
      <c r="F4" s="174">
        <v>2767.2</v>
      </c>
      <c r="G4" s="174"/>
      <c r="H4" s="291">
        <v>575.52587006242936</v>
      </c>
      <c r="I4" s="292"/>
      <c r="J4" s="293" t="s">
        <v>145</v>
      </c>
      <c r="O4" s="290"/>
    </row>
    <row r="5" spans="2:15" ht="18" customHeight="1">
      <c r="B5" s="199" t="s">
        <v>8</v>
      </c>
      <c r="C5" s="174">
        <v>2764</v>
      </c>
      <c r="D5" s="174">
        <v>2807.4</v>
      </c>
      <c r="E5" s="174">
        <v>2159.4</v>
      </c>
      <c r="F5" s="174">
        <v>2198.6</v>
      </c>
      <c r="G5" s="174"/>
      <c r="H5" s="291">
        <v>402.81063706576822</v>
      </c>
      <c r="I5" s="292" t="s">
        <v>13</v>
      </c>
      <c r="J5" s="295" t="s">
        <v>124</v>
      </c>
      <c r="O5" s="290"/>
    </row>
    <row r="6" spans="2:15">
      <c r="B6" s="199" t="s">
        <v>33</v>
      </c>
      <c r="C6" s="174">
        <v>2428.8000000000002</v>
      </c>
      <c r="D6" s="174">
        <v>2404.6000000000004</v>
      </c>
      <c r="E6" s="174">
        <v>2207</v>
      </c>
      <c r="F6" s="174">
        <v>1963.8000000000002</v>
      </c>
      <c r="G6" s="174"/>
      <c r="H6" s="291">
        <v>304.27916202797826</v>
      </c>
      <c r="I6" s="292"/>
      <c r="J6" s="297">
        <v>0.8</v>
      </c>
      <c r="O6" s="290"/>
    </row>
    <row r="7" spans="2:15">
      <c r="B7" s="199" t="s">
        <v>35</v>
      </c>
      <c r="C7" s="174">
        <v>2119.1999999999998</v>
      </c>
      <c r="D7" s="174">
        <v>2220.1999999999998</v>
      </c>
      <c r="E7" s="174">
        <v>2120</v>
      </c>
      <c r="F7" s="174">
        <v>2180.8000000000002</v>
      </c>
      <c r="G7" s="174"/>
      <c r="H7" s="291">
        <v>124.57916537063667</v>
      </c>
      <c r="I7" s="292"/>
      <c r="J7" s="295" t="s">
        <v>125</v>
      </c>
      <c r="O7" s="290"/>
    </row>
    <row r="8" spans="2:15">
      <c r="B8" s="199" t="s">
        <v>123</v>
      </c>
      <c r="C8" s="174">
        <v>50.8</v>
      </c>
      <c r="D8" s="174">
        <v>37.5</v>
      </c>
      <c r="E8" s="174">
        <v>46.8</v>
      </c>
      <c r="F8" s="174">
        <v>42.2</v>
      </c>
      <c r="G8" s="174"/>
      <c r="H8" s="291">
        <v>12.531360660359253</v>
      </c>
      <c r="J8" s="297">
        <v>1</v>
      </c>
      <c r="O8" s="290"/>
    </row>
    <row r="9" spans="2:15">
      <c r="B9" s="199" t="s">
        <v>36</v>
      </c>
      <c r="C9" s="174">
        <v>239.2</v>
      </c>
      <c r="D9" s="174">
        <v>239.6</v>
      </c>
      <c r="E9" s="174">
        <v>240.2</v>
      </c>
      <c r="F9" s="174">
        <v>170.2</v>
      </c>
      <c r="G9" s="174"/>
      <c r="H9" s="291">
        <v>73.846173450852532</v>
      </c>
      <c r="I9" s="292"/>
      <c r="J9" s="295" t="s">
        <v>126</v>
      </c>
      <c r="O9" s="290"/>
    </row>
    <row r="10" spans="2:15" ht="18.75" customHeight="1">
      <c r="B10" s="199" t="s">
        <v>37</v>
      </c>
      <c r="C10" s="174">
        <v>507.20000000000005</v>
      </c>
      <c r="D10" s="174">
        <v>382.6</v>
      </c>
      <c r="E10" s="174">
        <v>435.4</v>
      </c>
      <c r="F10" s="174">
        <v>368.6</v>
      </c>
      <c r="G10" s="174"/>
      <c r="H10" s="291">
        <v>79.361118383696549</v>
      </c>
      <c r="I10" s="292"/>
      <c r="J10" s="338">
        <v>1.2</v>
      </c>
      <c r="O10" s="290"/>
    </row>
    <row r="11" spans="2:15" ht="18.75" customHeight="1">
      <c r="B11" s="199" t="s">
        <v>34</v>
      </c>
      <c r="C11" s="174">
        <v>1366</v>
      </c>
      <c r="D11" s="174">
        <v>1506</v>
      </c>
      <c r="E11" s="174">
        <v>1568</v>
      </c>
      <c r="F11" s="174">
        <v>1690</v>
      </c>
      <c r="G11" s="174"/>
      <c r="H11" s="291">
        <v>136.43297092548985</v>
      </c>
      <c r="I11" s="292"/>
      <c r="J11" s="295" t="s">
        <v>128</v>
      </c>
      <c r="O11" s="290"/>
    </row>
    <row r="12" spans="2:15" ht="18" customHeight="1" thickBot="1">
      <c r="B12" s="199" t="s">
        <v>14</v>
      </c>
      <c r="C12" s="174">
        <v>535</v>
      </c>
      <c r="D12" s="174">
        <v>604</v>
      </c>
      <c r="E12" s="174">
        <v>571</v>
      </c>
      <c r="F12" s="174">
        <v>495</v>
      </c>
      <c r="G12" s="174"/>
      <c r="H12" s="291">
        <v>39.919919839598876</v>
      </c>
      <c r="I12" s="292"/>
      <c r="J12" s="302">
        <v>1.4</v>
      </c>
      <c r="O12" s="290"/>
    </row>
    <row r="13" spans="2:15">
      <c r="B13" s="199" t="s">
        <v>40</v>
      </c>
      <c r="C13" s="301">
        <v>24.665991902834008</v>
      </c>
      <c r="D13" s="301">
        <v>26.561181434599156</v>
      </c>
      <c r="E13" s="301">
        <v>29.244391971664701</v>
      </c>
      <c r="F13" s="301">
        <v>31.117901706137001</v>
      </c>
      <c r="G13" s="174"/>
      <c r="H13" s="291">
        <v>3.8048884280174642</v>
      </c>
      <c r="I13" s="303"/>
      <c r="J13" s="304"/>
      <c r="O13" s="290"/>
    </row>
    <row r="14" spans="2:15">
      <c r="B14" s="199" t="s">
        <v>38</v>
      </c>
      <c r="C14" s="174">
        <v>437</v>
      </c>
      <c r="D14" s="174">
        <v>451</v>
      </c>
      <c r="E14" s="174">
        <v>420</v>
      </c>
      <c r="F14" s="174">
        <v>380</v>
      </c>
      <c r="G14" s="305"/>
      <c r="H14" s="291">
        <v>27.120308093956289</v>
      </c>
      <c r="I14" s="292"/>
      <c r="J14" s="298"/>
      <c r="O14" s="290"/>
    </row>
    <row r="15" spans="2:15">
      <c r="B15" s="199" t="s">
        <v>39</v>
      </c>
      <c r="C15" s="174">
        <v>61762.850000000006</v>
      </c>
      <c r="D15" s="174">
        <v>76819.44</v>
      </c>
      <c r="E15" s="174">
        <v>82155.359999999986</v>
      </c>
      <c r="F15" s="174">
        <v>83983.19</v>
      </c>
      <c r="G15" s="267"/>
      <c r="H15" s="291">
        <v>59998.274013168681</v>
      </c>
      <c r="I15" s="267"/>
      <c r="J15" s="292"/>
      <c r="O15" s="290"/>
    </row>
    <row r="16" spans="2:15" ht="18" customHeight="1">
      <c r="H16" s="306"/>
      <c r="J16" s="296"/>
      <c r="O16" s="290"/>
    </row>
    <row r="17" spans="2:10">
      <c r="B17" s="288" t="s">
        <v>20</v>
      </c>
      <c r="C17" s="288" t="str">
        <f>C3</f>
        <v>2018-19</v>
      </c>
      <c r="D17" s="288" t="s">
        <v>114</v>
      </c>
      <c r="E17" s="288" t="str">
        <f>E3</f>
        <v>2020-21</v>
      </c>
      <c r="F17" s="288" t="str">
        <f>F3</f>
        <v>2021-22</v>
      </c>
      <c r="G17" s="54"/>
      <c r="H17" s="289" t="s">
        <v>90</v>
      </c>
      <c r="I17" s="174"/>
      <c r="J17" s="54"/>
    </row>
    <row r="18" spans="2:10" ht="18" customHeight="1">
      <c r="B18" s="199" t="s">
        <v>32</v>
      </c>
      <c r="C18" s="174">
        <v>1864.6000000000001</v>
      </c>
      <c r="D18" s="174">
        <v>1891</v>
      </c>
      <c r="E18" s="174">
        <v>1391.4</v>
      </c>
      <c r="F18" s="174">
        <v>1539.4</v>
      </c>
      <c r="G18" s="174"/>
      <c r="H18" s="291">
        <v>215.86933908166407</v>
      </c>
      <c r="I18" s="174"/>
      <c r="J18" s="174"/>
    </row>
    <row r="19" spans="2:10" ht="18" customHeight="1">
      <c r="B19" s="199" t="s">
        <v>8</v>
      </c>
      <c r="C19" s="174">
        <v>1208.2</v>
      </c>
      <c r="D19" s="174">
        <v>1309.2</v>
      </c>
      <c r="E19" s="174">
        <v>1076.5999999999999</v>
      </c>
      <c r="F19" s="174">
        <v>1109.5999999999999</v>
      </c>
      <c r="G19" s="174"/>
      <c r="H19" s="291">
        <v>152.96597878831301</v>
      </c>
      <c r="I19" s="174"/>
      <c r="J19" s="174"/>
    </row>
    <row r="20" spans="2:10">
      <c r="B20" s="199" t="s">
        <v>33</v>
      </c>
      <c r="C20" s="174">
        <v>1045.8</v>
      </c>
      <c r="D20" s="174">
        <v>1016.4000000000001</v>
      </c>
      <c r="E20" s="174">
        <v>980.6</v>
      </c>
      <c r="F20" s="174">
        <v>917.2</v>
      </c>
      <c r="G20" s="174"/>
      <c r="H20" s="291">
        <v>111.70844790495181</v>
      </c>
      <c r="I20" s="174"/>
      <c r="J20" s="174"/>
    </row>
    <row r="21" spans="2:10" ht="18" customHeight="1">
      <c r="B21" s="199" t="s">
        <v>35</v>
      </c>
      <c r="C21" s="174">
        <v>706.4</v>
      </c>
      <c r="D21" s="174">
        <v>879.8</v>
      </c>
      <c r="E21" s="174">
        <v>846.2</v>
      </c>
      <c r="F21" s="174">
        <v>853.59999999999991</v>
      </c>
      <c r="G21" s="174"/>
      <c r="H21" s="291">
        <v>87.036914263112365</v>
      </c>
      <c r="I21" s="174"/>
      <c r="J21" s="174"/>
    </row>
    <row r="22" spans="2:10">
      <c r="B22" s="199" t="s">
        <v>123</v>
      </c>
      <c r="C22" s="174">
        <v>18</v>
      </c>
      <c r="D22" s="174">
        <v>10.6</v>
      </c>
      <c r="E22" s="174">
        <v>11.7</v>
      </c>
      <c r="F22" s="174">
        <v>6.7</v>
      </c>
      <c r="G22" s="174"/>
      <c r="H22" s="291">
        <v>4.8198992283478939</v>
      </c>
      <c r="J22" s="174"/>
    </row>
    <row r="23" spans="2:10">
      <c r="B23" s="199" t="s">
        <v>36</v>
      </c>
      <c r="C23" s="174">
        <v>62.4</v>
      </c>
      <c r="D23" s="174">
        <v>79.199999999999989</v>
      </c>
      <c r="E23" s="174">
        <v>86</v>
      </c>
      <c r="F23" s="174">
        <v>61.8</v>
      </c>
      <c r="G23" s="174"/>
      <c r="H23" s="291">
        <v>24.521201710628581</v>
      </c>
      <c r="I23" s="174"/>
      <c r="J23" s="174"/>
    </row>
    <row r="24" spans="2:10">
      <c r="B24" s="199" t="s">
        <v>37</v>
      </c>
      <c r="C24" s="174">
        <v>459.79999999999995</v>
      </c>
      <c r="D24" s="174">
        <v>716</v>
      </c>
      <c r="E24" s="174">
        <v>701.8</v>
      </c>
      <c r="F24" s="174">
        <v>642.4</v>
      </c>
      <c r="G24" s="174"/>
      <c r="H24" s="291">
        <v>120.14693966602327</v>
      </c>
      <c r="I24" s="174"/>
      <c r="J24" s="174"/>
    </row>
    <row r="25" spans="2:10" ht="18" customHeight="1">
      <c r="B25" s="199" t="s">
        <v>34</v>
      </c>
      <c r="C25" s="174">
        <v>1322</v>
      </c>
      <c r="D25" s="174">
        <v>1216</v>
      </c>
      <c r="E25" s="174">
        <v>1016</v>
      </c>
      <c r="F25" s="174">
        <v>1201</v>
      </c>
      <c r="G25" s="174"/>
      <c r="H25" s="291">
        <v>225.74639162860029</v>
      </c>
      <c r="I25" s="174"/>
      <c r="J25" s="174"/>
    </row>
    <row r="26" spans="2:10" ht="18" customHeight="1">
      <c r="B26" s="199" t="s">
        <v>14</v>
      </c>
      <c r="C26" s="174">
        <v>264</v>
      </c>
      <c r="D26" s="174">
        <v>197</v>
      </c>
      <c r="E26" s="174">
        <v>172</v>
      </c>
      <c r="F26" s="174">
        <v>170</v>
      </c>
      <c r="G26" s="174"/>
      <c r="H26" s="291">
        <v>33.052147349974774</v>
      </c>
      <c r="I26" s="174"/>
      <c r="J26" s="174"/>
    </row>
    <row r="27" spans="2:10" ht="18" customHeight="1">
      <c r="B27" s="199" t="s">
        <v>40</v>
      </c>
      <c r="C27" s="301">
        <v>22.276956759715379</v>
      </c>
      <c r="D27" s="301">
        <v>25.307062436028659</v>
      </c>
      <c r="E27" s="301">
        <v>27.098387993329627</v>
      </c>
      <c r="F27" s="301">
        <v>29.220380601596069</v>
      </c>
      <c r="G27" s="174"/>
      <c r="H27" s="291">
        <v>4.4240812465690755</v>
      </c>
      <c r="I27" s="174"/>
      <c r="J27" s="174"/>
    </row>
    <row r="28" spans="2:10">
      <c r="B28" s="199" t="s">
        <v>38</v>
      </c>
      <c r="C28" s="174">
        <v>229</v>
      </c>
      <c r="D28" s="174">
        <v>234</v>
      </c>
      <c r="E28" s="174">
        <v>156</v>
      </c>
      <c r="F28" s="174">
        <v>274</v>
      </c>
      <c r="G28" s="305"/>
      <c r="H28" s="291">
        <v>40.757957641558953</v>
      </c>
      <c r="J28" s="174"/>
    </row>
    <row r="29" spans="2:10">
      <c r="B29" s="199" t="s">
        <v>39</v>
      </c>
      <c r="C29" s="174">
        <v>18691.5</v>
      </c>
      <c r="D29" s="174">
        <v>9457.5</v>
      </c>
      <c r="E29" s="174">
        <v>13219.55</v>
      </c>
      <c r="F29" s="174">
        <v>19545.650000000001</v>
      </c>
      <c r="H29" s="291">
        <v>4707.2271058713523</v>
      </c>
    </row>
    <row r="30" spans="2:10">
      <c r="H30" s="291"/>
    </row>
    <row r="31" spans="2:10">
      <c r="B31" s="288" t="s">
        <v>21</v>
      </c>
      <c r="C31" s="288" t="str">
        <f>C17</f>
        <v>2018-19</v>
      </c>
      <c r="D31" s="288" t="s">
        <v>114</v>
      </c>
      <c r="E31" s="288" t="str">
        <f>E17</f>
        <v>2020-21</v>
      </c>
      <c r="F31" s="288" t="str">
        <f>F17</f>
        <v>2021-22</v>
      </c>
      <c r="G31" s="54"/>
      <c r="H31" s="289" t="s">
        <v>90</v>
      </c>
      <c r="I31" s="174"/>
      <c r="J31" s="174"/>
    </row>
    <row r="32" spans="2:10" ht="18" customHeight="1">
      <c r="B32" s="199" t="s">
        <v>32</v>
      </c>
      <c r="C32" s="174">
        <v>3133.2</v>
      </c>
      <c r="D32" s="174">
        <v>3041.4</v>
      </c>
      <c r="E32" s="174">
        <v>2648.6</v>
      </c>
      <c r="F32" s="174">
        <v>2402.1999999999998</v>
      </c>
      <c r="G32" s="174"/>
      <c r="H32" s="291">
        <v>236.18507714643331</v>
      </c>
      <c r="I32" s="174"/>
      <c r="J32" s="174"/>
    </row>
    <row r="33" spans="2:10" ht="18" customHeight="1">
      <c r="B33" s="199" t="s">
        <v>8</v>
      </c>
      <c r="C33" s="174">
        <v>2633.4</v>
      </c>
      <c r="D33" s="174">
        <v>2463</v>
      </c>
      <c r="E33" s="174">
        <v>2415.6</v>
      </c>
      <c r="F33" s="174">
        <v>1894.8000000000002</v>
      </c>
      <c r="G33" s="174"/>
      <c r="H33" s="291">
        <v>185.38654991365715</v>
      </c>
      <c r="I33" s="174"/>
      <c r="J33" s="174"/>
    </row>
    <row r="34" spans="2:10">
      <c r="B34" s="199" t="s">
        <v>33</v>
      </c>
      <c r="C34" s="174">
        <v>2064.4</v>
      </c>
      <c r="D34" s="174">
        <v>2321.8000000000002</v>
      </c>
      <c r="E34" s="174">
        <v>2116.6000000000004</v>
      </c>
      <c r="F34" s="174">
        <v>1840.8000000000002</v>
      </c>
      <c r="G34" s="174"/>
      <c r="H34" s="291">
        <v>205.24073777991654</v>
      </c>
      <c r="I34" s="174"/>
      <c r="J34" s="174"/>
    </row>
    <row r="35" spans="2:10">
      <c r="B35" s="199" t="s">
        <v>35</v>
      </c>
      <c r="C35" s="174">
        <v>1364.4</v>
      </c>
      <c r="D35" s="174">
        <v>1497.2</v>
      </c>
      <c r="E35" s="174">
        <v>1572.4</v>
      </c>
      <c r="F35" s="174">
        <v>1589</v>
      </c>
      <c r="G35" s="174"/>
      <c r="H35" s="291">
        <v>144.22723429058587</v>
      </c>
      <c r="I35" s="174"/>
      <c r="J35" s="174"/>
    </row>
    <row r="36" spans="2:10">
      <c r="B36" s="199" t="s">
        <v>123</v>
      </c>
      <c r="C36" s="174">
        <v>46.5</v>
      </c>
      <c r="D36" s="174">
        <v>66.7</v>
      </c>
      <c r="E36" s="174">
        <v>68.5</v>
      </c>
      <c r="F36" s="174">
        <v>70.2</v>
      </c>
      <c r="G36" s="174"/>
      <c r="H36" s="291">
        <v>9.7255162673591453</v>
      </c>
      <c r="J36" s="174"/>
    </row>
    <row r="37" spans="2:10" ht="18" customHeight="1">
      <c r="B37" s="199" t="s">
        <v>36</v>
      </c>
      <c r="C37" s="174">
        <v>83</v>
      </c>
      <c r="D37" s="174">
        <v>47.2</v>
      </c>
      <c r="E37" s="174">
        <v>62.4</v>
      </c>
      <c r="F37" s="174">
        <v>85</v>
      </c>
      <c r="G37" s="174"/>
      <c r="H37" s="291">
        <v>27.130802502772465</v>
      </c>
      <c r="I37" s="174"/>
      <c r="J37" s="174"/>
    </row>
    <row r="38" spans="2:10" ht="18" customHeight="1">
      <c r="B38" s="199" t="s">
        <v>37</v>
      </c>
      <c r="C38" s="174">
        <v>260.8</v>
      </c>
      <c r="D38" s="174">
        <v>293</v>
      </c>
      <c r="E38" s="174">
        <v>195.4</v>
      </c>
      <c r="F38" s="174">
        <v>243.6</v>
      </c>
      <c r="G38" s="174"/>
      <c r="H38" s="291">
        <v>103.77077302079486</v>
      </c>
      <c r="I38" s="174"/>
      <c r="J38" s="174"/>
    </row>
    <row r="39" spans="2:10" ht="18" customHeight="1">
      <c r="B39" s="199" t="s">
        <v>34</v>
      </c>
      <c r="C39" s="174">
        <v>1475</v>
      </c>
      <c r="D39" s="174">
        <v>1503</v>
      </c>
      <c r="E39" s="174">
        <v>1325</v>
      </c>
      <c r="F39" s="174">
        <v>1245</v>
      </c>
      <c r="G39" s="174"/>
      <c r="H39" s="291">
        <v>254.54501893902122</v>
      </c>
      <c r="I39" s="174"/>
      <c r="J39" s="174"/>
    </row>
    <row r="40" spans="2:10" ht="18" customHeight="1">
      <c r="B40" s="199" t="s">
        <v>14</v>
      </c>
      <c r="C40" s="174">
        <v>546</v>
      </c>
      <c r="D40" s="174">
        <v>550</v>
      </c>
      <c r="E40" s="174">
        <v>571</v>
      </c>
      <c r="F40" s="174">
        <v>528</v>
      </c>
      <c r="G40" s="174"/>
      <c r="H40" s="291">
        <v>67.851226141381545</v>
      </c>
      <c r="I40" s="174"/>
      <c r="J40" s="174"/>
    </row>
    <row r="41" spans="2:10">
      <c r="B41" s="199" t="s">
        <v>40</v>
      </c>
      <c r="C41" s="301">
        <v>20.457465947057312</v>
      </c>
      <c r="D41" s="301">
        <v>21.526908635794744</v>
      </c>
      <c r="E41" s="301">
        <v>24.201277955271568</v>
      </c>
      <c r="F41" s="301">
        <v>27.776137034849381</v>
      </c>
      <c r="G41" s="174"/>
      <c r="H41" s="291">
        <v>1.5999584520041015</v>
      </c>
      <c r="I41" s="174"/>
      <c r="J41" s="174"/>
    </row>
    <row r="42" spans="2:10">
      <c r="B42" s="199" t="s">
        <v>38</v>
      </c>
      <c r="C42" s="174">
        <v>249</v>
      </c>
      <c r="D42" s="174">
        <v>238</v>
      </c>
      <c r="E42" s="174">
        <v>254</v>
      </c>
      <c r="F42" s="174">
        <v>254</v>
      </c>
      <c r="G42" s="305"/>
      <c r="H42" s="291">
        <v>25.33969218439724</v>
      </c>
    </row>
    <row r="43" spans="2:10">
      <c r="B43" s="199" t="s">
        <v>39</v>
      </c>
      <c r="C43" s="174">
        <v>78025.5</v>
      </c>
      <c r="D43" s="174">
        <v>68608.122999999992</v>
      </c>
      <c r="E43" s="174">
        <v>15720.16</v>
      </c>
      <c r="F43" s="174">
        <v>33138</v>
      </c>
      <c r="H43" s="291">
        <v>16954.936315045587</v>
      </c>
    </row>
    <row r="44" spans="2:10">
      <c r="H44" s="306"/>
    </row>
    <row r="45" spans="2:10">
      <c r="B45" s="288" t="s">
        <v>22</v>
      </c>
      <c r="C45" s="288" t="str">
        <f>C31</f>
        <v>2018-19</v>
      </c>
      <c r="D45" s="288" t="s">
        <v>114</v>
      </c>
      <c r="E45" s="288" t="str">
        <f>E31</f>
        <v>2020-21</v>
      </c>
      <c r="F45" s="288" t="str">
        <f>F31</f>
        <v>2021-22</v>
      </c>
      <c r="G45" s="54"/>
      <c r="H45" s="289" t="s">
        <v>90</v>
      </c>
      <c r="I45" s="174"/>
      <c r="J45" s="174"/>
    </row>
    <row r="46" spans="2:10" ht="18" customHeight="1">
      <c r="B46" s="199" t="s">
        <v>32</v>
      </c>
      <c r="C46" s="174">
        <v>1415.8</v>
      </c>
      <c r="D46" s="174">
        <v>1322.8</v>
      </c>
      <c r="E46" s="174">
        <v>1054.8</v>
      </c>
      <c r="F46" s="174">
        <v>1276</v>
      </c>
      <c r="G46" s="174"/>
      <c r="H46" s="291">
        <v>260.29361967678921</v>
      </c>
      <c r="I46" s="174"/>
      <c r="J46" s="174"/>
    </row>
    <row r="47" spans="2:10">
      <c r="B47" s="199" t="s">
        <v>8</v>
      </c>
      <c r="C47" s="174">
        <v>1039</v>
      </c>
      <c r="D47" s="174">
        <v>1085</v>
      </c>
      <c r="E47" s="174">
        <v>876.8</v>
      </c>
      <c r="F47" s="174">
        <v>1038.2</v>
      </c>
      <c r="G47" s="174"/>
      <c r="H47" s="291">
        <v>194.28494995181188</v>
      </c>
      <c r="I47" s="174"/>
      <c r="J47" s="174"/>
    </row>
    <row r="48" spans="2:10">
      <c r="B48" s="199" t="s">
        <v>33</v>
      </c>
      <c r="C48" s="174">
        <v>899.40000000000009</v>
      </c>
      <c r="D48" s="174">
        <v>917.6</v>
      </c>
      <c r="E48" s="174">
        <v>924.2</v>
      </c>
      <c r="F48" s="174">
        <v>830.59999999999991</v>
      </c>
      <c r="G48" s="174"/>
      <c r="H48" s="291">
        <v>130.01258913402665</v>
      </c>
      <c r="I48" s="174"/>
      <c r="J48" s="174"/>
    </row>
    <row r="49" spans="2:10" ht="18" customHeight="1">
      <c r="B49" s="199" t="s">
        <v>35</v>
      </c>
      <c r="C49" s="174">
        <v>709.4</v>
      </c>
      <c r="D49" s="174">
        <v>718.8</v>
      </c>
      <c r="E49" s="174">
        <v>724.59999999999991</v>
      </c>
      <c r="F49" s="174">
        <v>781.2</v>
      </c>
      <c r="G49" s="174"/>
      <c r="H49" s="291">
        <v>61.065487615983017</v>
      </c>
      <c r="I49" s="174"/>
      <c r="J49" s="174"/>
    </row>
    <row r="50" spans="2:10">
      <c r="B50" s="199" t="s">
        <v>123</v>
      </c>
      <c r="C50" s="174">
        <v>7.6</v>
      </c>
      <c r="D50" s="174">
        <v>4.4000000000000004</v>
      </c>
      <c r="E50" s="174">
        <v>6.3000000000000007</v>
      </c>
      <c r="F50" s="174">
        <v>13.6</v>
      </c>
      <c r="G50" s="174"/>
      <c r="H50" s="291">
        <v>12.189448989460791</v>
      </c>
      <c r="J50" s="174"/>
    </row>
    <row r="51" spans="2:10" ht="18" customHeight="1">
      <c r="B51" s="199" t="s">
        <v>36</v>
      </c>
      <c r="C51" s="174">
        <v>69.599999999999994</v>
      </c>
      <c r="D51" s="174">
        <v>64</v>
      </c>
      <c r="E51" s="174">
        <v>25.6</v>
      </c>
      <c r="F51" s="174">
        <v>48.8</v>
      </c>
      <c r="G51" s="174"/>
      <c r="H51" s="291">
        <v>24.291022575794898</v>
      </c>
      <c r="I51" s="174"/>
      <c r="J51" s="174"/>
    </row>
    <row r="52" spans="2:10">
      <c r="B52" s="199" t="s">
        <v>37</v>
      </c>
      <c r="C52" s="174">
        <v>177.39999999999998</v>
      </c>
      <c r="D52" s="174">
        <v>175.8</v>
      </c>
      <c r="E52" s="174">
        <v>298.8</v>
      </c>
      <c r="F52" s="174">
        <v>273.8</v>
      </c>
      <c r="G52" s="174"/>
      <c r="H52" s="291">
        <v>82.322088300906358</v>
      </c>
      <c r="I52" s="174"/>
      <c r="J52" s="174"/>
    </row>
    <row r="53" spans="2:10" ht="18" customHeight="1">
      <c r="B53" s="199" t="s">
        <v>34</v>
      </c>
      <c r="C53" s="174">
        <v>997</v>
      </c>
      <c r="D53" s="174">
        <v>848</v>
      </c>
      <c r="E53" s="174">
        <v>787</v>
      </c>
      <c r="F53" s="174">
        <v>858</v>
      </c>
      <c r="G53" s="174"/>
      <c r="H53" s="291">
        <v>118.48019056177938</v>
      </c>
      <c r="I53" s="174"/>
      <c r="J53" s="174"/>
    </row>
    <row r="54" spans="2:10">
      <c r="B54" s="199" t="s">
        <v>14</v>
      </c>
      <c r="C54" s="174">
        <v>154</v>
      </c>
      <c r="D54" s="174">
        <v>202</v>
      </c>
      <c r="E54" s="174">
        <v>178</v>
      </c>
      <c r="F54" s="174">
        <v>150</v>
      </c>
      <c r="G54" s="174"/>
      <c r="H54" s="291">
        <v>25.93581821856921</v>
      </c>
      <c r="I54" s="174"/>
      <c r="J54" s="174"/>
    </row>
    <row r="55" spans="2:10">
      <c r="B55" s="199" t="s">
        <v>40</v>
      </c>
      <c r="C55" s="301">
        <v>26.814098134070491</v>
      </c>
      <c r="D55" s="301">
        <v>25.455136540962286</v>
      </c>
      <c r="E55" s="301">
        <v>26.284722222222221</v>
      </c>
      <c r="F55" s="301">
        <v>29.178176795580114</v>
      </c>
      <c r="G55" s="174"/>
      <c r="H55" s="291">
        <v>4.3240605548864881</v>
      </c>
      <c r="I55" s="174"/>
    </row>
    <row r="56" spans="2:10">
      <c r="B56" s="199" t="s">
        <v>38</v>
      </c>
      <c r="C56" s="174">
        <v>119</v>
      </c>
      <c r="D56" s="174">
        <v>141</v>
      </c>
      <c r="E56" s="174">
        <v>149</v>
      </c>
      <c r="F56" s="174">
        <v>173</v>
      </c>
      <c r="G56" s="305"/>
      <c r="H56" s="291">
        <v>17.707813717866678</v>
      </c>
    </row>
    <row r="57" spans="2:10" ht="18" customHeight="1">
      <c r="B57" s="199" t="s">
        <v>39</v>
      </c>
      <c r="C57" s="174">
        <v>8278</v>
      </c>
      <c r="D57" s="174">
        <v>7713.5</v>
      </c>
      <c r="E57" s="174">
        <v>8389</v>
      </c>
      <c r="F57" s="174">
        <v>23914.75</v>
      </c>
      <c r="H57" s="291">
        <v>3975.2584041935093</v>
      </c>
    </row>
    <row r="58" spans="2:10" ht="18" customHeight="1">
      <c r="H58" s="306"/>
    </row>
    <row r="59" spans="2:10" ht="18" customHeight="1">
      <c r="B59" s="288" t="s">
        <v>23</v>
      </c>
      <c r="C59" s="288" t="s">
        <v>112</v>
      </c>
      <c r="D59" s="288" t="s">
        <v>114</v>
      </c>
      <c r="E59" s="288" t="s">
        <v>111</v>
      </c>
      <c r="F59" s="288" t="s">
        <v>113</v>
      </c>
      <c r="G59" s="54"/>
      <c r="H59" s="289" t="s">
        <v>90</v>
      </c>
      <c r="I59" s="174"/>
      <c r="J59" s="174"/>
    </row>
    <row r="60" spans="2:10" ht="18" customHeight="1">
      <c r="B60" s="199" t="s">
        <v>32</v>
      </c>
      <c r="C60" s="174">
        <v>2540.1999999999998</v>
      </c>
      <c r="D60" s="174">
        <v>2254.8000000000002</v>
      </c>
      <c r="E60" s="174">
        <v>1726.4</v>
      </c>
      <c r="F60" s="174">
        <v>1698</v>
      </c>
      <c r="G60" s="174"/>
      <c r="H60" s="291">
        <v>256.46877306127112</v>
      </c>
      <c r="I60" s="174"/>
      <c r="J60" s="174"/>
    </row>
    <row r="61" spans="2:10">
      <c r="B61" s="199" t="s">
        <v>8</v>
      </c>
      <c r="C61" s="174">
        <v>1699</v>
      </c>
      <c r="D61" s="174">
        <v>1854.8</v>
      </c>
      <c r="E61" s="174">
        <v>1401.8</v>
      </c>
      <c r="F61" s="174">
        <v>1317.2</v>
      </c>
      <c r="G61" s="174"/>
      <c r="H61" s="291">
        <v>150.55651430609041</v>
      </c>
      <c r="I61" s="174"/>
      <c r="J61" s="174"/>
    </row>
    <row r="62" spans="2:10">
      <c r="B62" s="199" t="s">
        <v>33</v>
      </c>
      <c r="C62" s="174">
        <v>1486.8</v>
      </c>
      <c r="D62" s="174">
        <v>1613.4</v>
      </c>
      <c r="E62" s="174">
        <v>1255</v>
      </c>
      <c r="F62" s="174">
        <v>1248.8</v>
      </c>
      <c r="G62" s="174"/>
      <c r="H62" s="291">
        <v>114.19064760303274</v>
      </c>
      <c r="I62" s="174"/>
      <c r="J62" s="174"/>
    </row>
    <row r="63" spans="2:10">
      <c r="B63" s="199" t="s">
        <v>35</v>
      </c>
      <c r="C63" s="174">
        <v>924.4</v>
      </c>
      <c r="D63" s="174">
        <v>1201</v>
      </c>
      <c r="E63" s="174">
        <v>1036.4000000000001</v>
      </c>
      <c r="F63" s="174">
        <v>990.2</v>
      </c>
      <c r="G63" s="174"/>
      <c r="H63" s="291">
        <v>120.10324447463346</v>
      </c>
      <c r="I63" s="174"/>
      <c r="J63" s="174"/>
    </row>
    <row r="64" spans="2:10">
      <c r="B64" s="199" t="s">
        <v>123</v>
      </c>
      <c r="C64" s="174">
        <v>34.200000000000003</v>
      </c>
      <c r="D64" s="174">
        <v>24.7</v>
      </c>
      <c r="E64" s="174">
        <v>35.9</v>
      </c>
      <c r="F64" s="174">
        <v>27.6</v>
      </c>
      <c r="G64" s="174"/>
      <c r="H64" s="291">
        <v>9.2490926195878753</v>
      </c>
      <c r="J64" s="174"/>
    </row>
    <row r="65" spans="2:10" ht="18" customHeight="1">
      <c r="B65" s="199" t="s">
        <v>36</v>
      </c>
      <c r="C65" s="174">
        <v>69.400000000000006</v>
      </c>
      <c r="D65" s="174">
        <v>122.60000000000001</v>
      </c>
      <c r="E65" s="174">
        <v>84</v>
      </c>
      <c r="F65" s="174">
        <v>69.8</v>
      </c>
      <c r="G65" s="174"/>
      <c r="H65" s="291">
        <v>37.142392671088579</v>
      </c>
      <c r="I65" s="174"/>
      <c r="J65" s="174"/>
    </row>
    <row r="66" spans="2:10" ht="18" customHeight="1">
      <c r="B66" s="199" t="s">
        <v>37</v>
      </c>
      <c r="C66" s="174">
        <v>120</v>
      </c>
      <c r="D66" s="174">
        <v>57.400000000000006</v>
      </c>
      <c r="E66" s="174">
        <v>186.39999999999998</v>
      </c>
      <c r="F66" s="174">
        <v>146</v>
      </c>
      <c r="G66" s="174"/>
      <c r="H66" s="291">
        <v>60.022351392349385</v>
      </c>
      <c r="I66" s="174"/>
      <c r="J66" s="174"/>
    </row>
    <row r="67" spans="2:10" ht="18" customHeight="1">
      <c r="B67" s="199" t="s">
        <v>34</v>
      </c>
      <c r="C67" s="174">
        <v>1774</v>
      </c>
      <c r="D67" s="174">
        <v>1724</v>
      </c>
      <c r="E67" s="174">
        <v>1575</v>
      </c>
      <c r="F67" s="174">
        <v>1402</v>
      </c>
      <c r="G67" s="174"/>
      <c r="H67" s="291">
        <v>473.57458640523447</v>
      </c>
      <c r="I67" s="174"/>
      <c r="J67" s="174"/>
    </row>
    <row r="68" spans="2:10" ht="18" customHeight="1">
      <c r="B68" s="199" t="s">
        <v>14</v>
      </c>
      <c r="C68" s="174">
        <v>314</v>
      </c>
      <c r="D68" s="174">
        <v>330</v>
      </c>
      <c r="E68" s="174">
        <v>323</v>
      </c>
      <c r="F68" s="174">
        <v>241</v>
      </c>
      <c r="G68" s="174"/>
      <c r="H68" s="291">
        <v>25.828494170414022</v>
      </c>
      <c r="I68" s="174"/>
      <c r="J68" s="174"/>
    </row>
    <row r="69" spans="2:10">
      <c r="B69" s="199" t="s">
        <v>40</v>
      </c>
      <c r="C69" s="301">
        <v>20.671521035598705</v>
      </c>
      <c r="D69" s="301">
        <v>25.20912547528517</v>
      </c>
      <c r="E69" s="301">
        <v>26.597222222222221</v>
      </c>
      <c r="F69" s="301">
        <v>26.825085742283193</v>
      </c>
      <c r="G69" s="174"/>
      <c r="H69" s="291">
        <v>2.7537892335754295</v>
      </c>
      <c r="I69" s="174"/>
    </row>
    <row r="70" spans="2:10">
      <c r="B70" s="199" t="s">
        <v>38</v>
      </c>
      <c r="C70" s="174">
        <v>175</v>
      </c>
      <c r="D70" s="174">
        <v>184</v>
      </c>
      <c r="E70" s="174">
        <v>172</v>
      </c>
      <c r="F70" s="174">
        <v>198</v>
      </c>
      <c r="G70" s="305"/>
      <c r="H70" s="291">
        <v>41.972080667457483</v>
      </c>
    </row>
    <row r="71" spans="2:10">
      <c r="B71" s="199" t="s">
        <v>39</v>
      </c>
      <c r="C71" s="174">
        <v>24658.418999999998</v>
      </c>
      <c r="D71" s="174">
        <v>25824</v>
      </c>
      <c r="E71" s="174">
        <v>17788.3</v>
      </c>
      <c r="F71" s="174">
        <v>21287</v>
      </c>
      <c r="H71" s="291">
        <v>4433.2067949751709</v>
      </c>
    </row>
    <row r="72" spans="2:10" ht="18" customHeight="1">
      <c r="H72" s="306"/>
    </row>
    <row r="73" spans="2:10">
      <c r="B73" s="288" t="s">
        <v>24</v>
      </c>
      <c r="C73" s="288" t="s">
        <v>112</v>
      </c>
      <c r="D73" s="288" t="s">
        <v>114</v>
      </c>
      <c r="E73" s="288" t="s">
        <v>111</v>
      </c>
      <c r="F73" s="288" t="s">
        <v>113</v>
      </c>
      <c r="G73" s="54"/>
      <c r="H73" s="289" t="s">
        <v>90</v>
      </c>
      <c r="I73" s="174"/>
      <c r="J73" s="174"/>
    </row>
    <row r="74" spans="2:10" ht="18" customHeight="1">
      <c r="B74" s="199" t="s">
        <v>32</v>
      </c>
      <c r="C74" s="174">
        <v>4232.8</v>
      </c>
      <c r="D74" s="174">
        <v>3975.4</v>
      </c>
      <c r="E74" s="174">
        <v>3210.4</v>
      </c>
      <c r="F74" s="174">
        <v>2900.4</v>
      </c>
      <c r="G74" s="174"/>
      <c r="H74" s="291">
        <v>618.2710531078651</v>
      </c>
      <c r="I74" s="174"/>
      <c r="J74" s="174"/>
    </row>
    <row r="75" spans="2:10">
      <c r="B75" s="199" t="s">
        <v>8</v>
      </c>
      <c r="C75" s="174">
        <v>2995.2</v>
      </c>
      <c r="D75" s="174">
        <v>3228.2</v>
      </c>
      <c r="E75" s="174">
        <v>2488.1999999999998</v>
      </c>
      <c r="F75" s="174">
        <v>2323.8000000000002</v>
      </c>
      <c r="G75" s="174"/>
      <c r="H75" s="291">
        <v>432.54949825938024</v>
      </c>
      <c r="I75" s="174"/>
      <c r="J75" s="174"/>
    </row>
    <row r="76" spans="2:10">
      <c r="B76" s="199" t="s">
        <v>33</v>
      </c>
      <c r="C76" s="174">
        <v>2453</v>
      </c>
      <c r="D76" s="174">
        <v>2779.6</v>
      </c>
      <c r="E76" s="174">
        <v>2346.6</v>
      </c>
      <c r="F76" s="174">
        <v>2048.8000000000002</v>
      </c>
      <c r="G76" s="174"/>
      <c r="H76" s="291">
        <v>417.87038075354582</v>
      </c>
      <c r="I76" s="174"/>
      <c r="J76" s="174"/>
    </row>
    <row r="77" spans="2:10">
      <c r="B77" s="199" t="s">
        <v>35</v>
      </c>
      <c r="C77" s="174">
        <v>1829.4</v>
      </c>
      <c r="D77" s="174">
        <v>1924.6</v>
      </c>
      <c r="E77" s="174">
        <v>1904.8</v>
      </c>
      <c r="F77" s="174">
        <v>1665</v>
      </c>
      <c r="G77" s="174"/>
      <c r="H77" s="291">
        <v>338.11159498997853</v>
      </c>
      <c r="I77" s="174"/>
      <c r="J77" s="174"/>
    </row>
    <row r="78" spans="2:10">
      <c r="B78" s="199" t="s">
        <v>123</v>
      </c>
      <c r="C78" s="174">
        <v>82.5</v>
      </c>
      <c r="D78" s="174">
        <v>91.5</v>
      </c>
      <c r="E78" s="174">
        <v>118.4</v>
      </c>
      <c r="F78" s="174">
        <v>76.2</v>
      </c>
      <c r="G78" s="174"/>
      <c r="H78" s="291">
        <v>16.245737902600762</v>
      </c>
      <c r="J78" s="174"/>
    </row>
    <row r="79" spans="2:10" ht="18" customHeight="1">
      <c r="B79" s="199" t="s">
        <v>36</v>
      </c>
      <c r="C79" s="174">
        <v>17.399999999999999</v>
      </c>
      <c r="D79" s="174">
        <v>39</v>
      </c>
      <c r="E79" s="174">
        <v>0</v>
      </c>
      <c r="F79" s="174">
        <v>22.4</v>
      </c>
      <c r="G79" s="174"/>
      <c r="H79" s="291">
        <v>13.22134637622054</v>
      </c>
      <c r="I79" s="174"/>
      <c r="J79" s="174"/>
    </row>
    <row r="80" spans="2:10">
      <c r="B80" s="199" t="s">
        <v>37</v>
      </c>
      <c r="C80" s="174">
        <v>220.2</v>
      </c>
      <c r="D80" s="174">
        <v>255.39999999999998</v>
      </c>
      <c r="E80" s="174">
        <v>357.8</v>
      </c>
      <c r="F80" s="174">
        <v>194.39999999999998</v>
      </c>
      <c r="G80" s="174"/>
      <c r="H80" s="291">
        <v>93.696676094251586</v>
      </c>
      <c r="I80" s="174"/>
      <c r="J80" s="174"/>
    </row>
    <row r="81" spans="2:10" ht="18" customHeight="1">
      <c r="B81" s="199" t="s">
        <v>34</v>
      </c>
      <c r="C81" s="174">
        <v>1942</v>
      </c>
      <c r="D81" s="174">
        <v>2003</v>
      </c>
      <c r="E81" s="174">
        <v>2011</v>
      </c>
      <c r="F81" s="174">
        <v>1759</v>
      </c>
      <c r="G81" s="174"/>
      <c r="H81" s="291">
        <v>515.82882604385111</v>
      </c>
      <c r="I81" s="174"/>
      <c r="J81" s="174"/>
    </row>
    <row r="82" spans="2:10">
      <c r="B82" s="199" t="s">
        <v>14</v>
      </c>
      <c r="C82" s="174">
        <v>637</v>
      </c>
      <c r="D82" s="174">
        <v>686</v>
      </c>
      <c r="E82" s="174">
        <v>660</v>
      </c>
      <c r="F82" s="174">
        <v>554</v>
      </c>
      <c r="G82" s="174"/>
      <c r="H82" s="291">
        <v>93.123812445820931</v>
      </c>
      <c r="I82" s="174"/>
    </row>
    <row r="83" spans="2:10">
      <c r="B83" s="199" t="s">
        <v>40</v>
      </c>
      <c r="C83" s="301">
        <v>27.063138590516111</v>
      </c>
      <c r="D83" s="301">
        <v>27.473631341034654</v>
      </c>
      <c r="E83" s="301">
        <v>30.848590526009882</v>
      </c>
      <c r="F83" s="301">
        <v>29.878633024592784</v>
      </c>
      <c r="G83" s="174"/>
      <c r="H83" s="291">
        <v>3.6543282786115663</v>
      </c>
      <c r="I83" s="174"/>
    </row>
    <row r="84" spans="2:10">
      <c r="B84" s="199" t="s">
        <v>38</v>
      </c>
      <c r="C84" s="174">
        <v>129</v>
      </c>
      <c r="D84" s="174">
        <v>162</v>
      </c>
      <c r="E84" s="174">
        <v>126</v>
      </c>
      <c r="F84" s="174">
        <v>158</v>
      </c>
      <c r="G84" s="305"/>
      <c r="H84" s="291">
        <v>24.898906714061887</v>
      </c>
    </row>
    <row r="85" spans="2:10" ht="18" customHeight="1">
      <c r="B85" s="199" t="s">
        <v>39</v>
      </c>
      <c r="C85" s="174">
        <v>29323</v>
      </c>
      <c r="D85" s="174">
        <v>33321.25</v>
      </c>
      <c r="E85" s="174">
        <v>12138</v>
      </c>
      <c r="F85" s="174">
        <v>38375</v>
      </c>
      <c r="H85" s="291">
        <v>10733.019933345104</v>
      </c>
    </row>
    <row r="86" spans="2:10" ht="18" customHeight="1">
      <c r="H86" s="306"/>
      <c r="J86" s="267"/>
    </row>
    <row r="87" spans="2:10">
      <c r="B87" s="288" t="s">
        <v>25</v>
      </c>
      <c r="C87" s="288" t="s">
        <v>112</v>
      </c>
      <c r="D87" s="288" t="s">
        <v>114</v>
      </c>
      <c r="E87" s="288" t="s">
        <v>111</v>
      </c>
      <c r="F87" s="288" t="s">
        <v>113</v>
      </c>
      <c r="G87" s="54"/>
      <c r="H87" s="289" t="s">
        <v>90</v>
      </c>
      <c r="I87" s="174"/>
      <c r="J87" s="174"/>
    </row>
    <row r="88" spans="2:10" ht="18" customHeight="1">
      <c r="B88" s="199" t="s">
        <v>32</v>
      </c>
      <c r="C88" s="174">
        <v>3579.2</v>
      </c>
      <c r="D88" s="174">
        <v>3107.3999999999996</v>
      </c>
      <c r="E88" s="174">
        <v>2526.4</v>
      </c>
      <c r="F88" s="174">
        <v>2568.1999999999998</v>
      </c>
      <c r="G88" s="174"/>
      <c r="H88" s="291">
        <v>821.42082759082496</v>
      </c>
      <c r="I88" s="174"/>
      <c r="J88" s="174"/>
    </row>
    <row r="89" spans="2:10">
      <c r="B89" s="199" t="s">
        <v>8</v>
      </c>
      <c r="C89" s="174">
        <v>2808.6</v>
      </c>
      <c r="D89" s="174">
        <v>2768.8</v>
      </c>
      <c r="E89" s="174">
        <v>2333.6</v>
      </c>
      <c r="F89" s="174">
        <v>2079.1999999999998</v>
      </c>
      <c r="G89" s="174"/>
      <c r="H89" s="291">
        <v>528.01445098069439</v>
      </c>
      <c r="I89" s="174"/>
      <c r="J89" s="174"/>
    </row>
    <row r="90" spans="2:10" ht="18" customHeight="1">
      <c r="B90" s="199" t="s">
        <v>33</v>
      </c>
      <c r="C90" s="174">
        <v>2475.6</v>
      </c>
      <c r="D90" s="174">
        <v>2530.4</v>
      </c>
      <c r="E90" s="174">
        <v>2393.1999999999998</v>
      </c>
      <c r="F90" s="174">
        <v>1928.2</v>
      </c>
      <c r="G90" s="174"/>
      <c r="H90" s="291">
        <v>337.70207843271623</v>
      </c>
      <c r="I90" s="174"/>
      <c r="J90" s="174"/>
    </row>
    <row r="91" spans="2:10" ht="18" customHeight="1">
      <c r="B91" s="199" t="s">
        <v>35</v>
      </c>
      <c r="C91" s="174">
        <v>1666</v>
      </c>
      <c r="D91" s="174">
        <v>1685.4</v>
      </c>
      <c r="E91" s="174">
        <v>1912.4</v>
      </c>
      <c r="F91" s="174">
        <v>1750.1999999999998</v>
      </c>
      <c r="G91" s="174"/>
      <c r="H91" s="291">
        <v>186.89351097468656</v>
      </c>
      <c r="I91" s="174"/>
      <c r="J91" s="174"/>
    </row>
    <row r="92" spans="2:10">
      <c r="B92" s="199" t="s">
        <v>123</v>
      </c>
      <c r="C92" s="174">
        <v>70.400000000000006</v>
      </c>
      <c r="D92" s="174">
        <v>91.7</v>
      </c>
      <c r="E92" s="174">
        <v>84.300000000000011</v>
      </c>
      <c r="F92" s="174">
        <v>80.199999999999989</v>
      </c>
      <c r="G92" s="174"/>
      <c r="H92" s="291">
        <v>8.0691180848136472</v>
      </c>
      <c r="J92" s="174"/>
    </row>
    <row r="93" spans="2:10">
      <c r="B93" s="199" t="s">
        <v>36</v>
      </c>
      <c r="C93" s="174">
        <v>345.2</v>
      </c>
      <c r="D93" s="174">
        <v>283.39999999999998</v>
      </c>
      <c r="E93" s="174">
        <v>319.60000000000002</v>
      </c>
      <c r="F93" s="174">
        <v>317.79999999999995</v>
      </c>
      <c r="G93" s="174"/>
      <c r="H93" s="291">
        <v>47.465959732563384</v>
      </c>
      <c r="I93" s="174"/>
      <c r="J93" s="174"/>
    </row>
    <row r="94" spans="2:10">
      <c r="B94" s="199" t="s">
        <v>37</v>
      </c>
      <c r="C94" s="174">
        <v>131.19999999999999</v>
      </c>
      <c r="D94" s="174">
        <v>184.2</v>
      </c>
      <c r="E94" s="174">
        <v>223.39999999999998</v>
      </c>
      <c r="F94" s="174">
        <v>177.8</v>
      </c>
      <c r="G94" s="174"/>
      <c r="H94" s="291">
        <v>61.639222722044309</v>
      </c>
      <c r="I94" s="174"/>
      <c r="J94" s="174"/>
    </row>
    <row r="95" spans="2:10" ht="18" customHeight="1">
      <c r="B95" s="199" t="s">
        <v>34</v>
      </c>
      <c r="C95" s="174">
        <v>1298</v>
      </c>
      <c r="D95" s="174">
        <v>1373</v>
      </c>
      <c r="E95" s="174">
        <v>1095</v>
      </c>
      <c r="F95" s="174">
        <v>1257</v>
      </c>
      <c r="G95" s="174"/>
      <c r="H95" s="291">
        <v>165.52975563323969</v>
      </c>
      <c r="I95" s="174"/>
    </row>
    <row r="96" spans="2:10" ht="18" customHeight="1">
      <c r="B96" s="199" t="s">
        <v>14</v>
      </c>
      <c r="C96" s="174">
        <v>601</v>
      </c>
      <c r="D96" s="174">
        <v>546</v>
      </c>
      <c r="E96" s="174">
        <v>525</v>
      </c>
      <c r="F96" s="174">
        <v>509</v>
      </c>
      <c r="G96" s="174"/>
      <c r="H96" s="291">
        <v>130.51504808939748</v>
      </c>
      <c r="I96" s="174"/>
    </row>
    <row r="97" spans="2:10">
      <c r="B97" s="199" t="s">
        <v>40</v>
      </c>
      <c r="C97" s="301">
        <v>21.796759941089839</v>
      </c>
      <c r="D97" s="301">
        <v>22.127429805615549</v>
      </c>
      <c r="E97" s="301">
        <v>27.247728359636536</v>
      </c>
      <c r="F97" s="301">
        <v>28.064176749079433</v>
      </c>
      <c r="G97" s="174"/>
      <c r="H97" s="291">
        <v>4.9139666155765731</v>
      </c>
    </row>
    <row r="98" spans="2:10">
      <c r="B98" s="199" t="s">
        <v>38</v>
      </c>
      <c r="C98" s="174">
        <v>291</v>
      </c>
      <c r="D98" s="174">
        <v>269</v>
      </c>
      <c r="E98" s="174">
        <v>247</v>
      </c>
      <c r="F98" s="174">
        <v>218</v>
      </c>
      <c r="G98" s="305"/>
      <c r="H98" s="291">
        <v>33.06239891813992</v>
      </c>
    </row>
    <row r="99" spans="2:10">
      <c r="B99" s="199" t="s">
        <v>39</v>
      </c>
      <c r="C99" s="174">
        <v>39547.729999999996</v>
      </c>
      <c r="D99" s="174">
        <v>53964.520000000004</v>
      </c>
      <c r="E99" s="174">
        <v>23731</v>
      </c>
      <c r="F99" s="174">
        <v>31268.5</v>
      </c>
      <c r="H99" s="291">
        <v>11598.168149022742</v>
      </c>
    </row>
    <row r="100" spans="2:10" ht="18" customHeight="1">
      <c r="H100" s="306"/>
    </row>
    <row r="101" spans="2:10" ht="18" customHeight="1">
      <c r="B101" s="288" t="s">
        <v>26</v>
      </c>
      <c r="C101" s="288" t="s">
        <v>112</v>
      </c>
      <c r="D101" s="288" t="s">
        <v>114</v>
      </c>
      <c r="E101" s="288" t="s">
        <v>111</v>
      </c>
      <c r="F101" s="288" t="s">
        <v>113</v>
      </c>
      <c r="G101" s="54"/>
      <c r="H101" s="289" t="s">
        <v>90</v>
      </c>
      <c r="I101" s="174"/>
      <c r="J101" s="174"/>
    </row>
    <row r="102" spans="2:10" ht="18" customHeight="1">
      <c r="B102" s="199" t="s">
        <v>32</v>
      </c>
      <c r="C102" s="174">
        <v>2699.2</v>
      </c>
      <c r="D102" s="174">
        <v>2740.8</v>
      </c>
      <c r="E102" s="174">
        <v>2194.1999999999998</v>
      </c>
      <c r="F102" s="174">
        <v>2364.8000000000002</v>
      </c>
      <c r="G102" s="174"/>
      <c r="H102" s="291">
        <v>241.59240606166964</v>
      </c>
      <c r="I102" s="174"/>
      <c r="J102" s="174"/>
    </row>
    <row r="103" spans="2:10">
      <c r="B103" s="199" t="s">
        <v>8</v>
      </c>
      <c r="C103" s="174">
        <v>2337.4</v>
      </c>
      <c r="D103" s="174">
        <v>2227.1999999999998</v>
      </c>
      <c r="E103" s="174">
        <v>1897.8</v>
      </c>
      <c r="F103" s="174">
        <v>1914.8</v>
      </c>
      <c r="G103" s="174"/>
      <c r="H103" s="291">
        <v>230.55818740131051</v>
      </c>
      <c r="I103" s="174"/>
      <c r="J103" s="174"/>
    </row>
    <row r="104" spans="2:10">
      <c r="B104" s="199" t="s">
        <v>33</v>
      </c>
      <c r="C104" s="174">
        <v>2233.8000000000002</v>
      </c>
      <c r="D104" s="174">
        <v>1999.4</v>
      </c>
      <c r="E104" s="174">
        <v>1834.8</v>
      </c>
      <c r="F104" s="174">
        <v>1657</v>
      </c>
      <c r="G104" s="174"/>
      <c r="H104" s="291">
        <v>176.95634615476345</v>
      </c>
      <c r="I104" s="174"/>
      <c r="J104" s="174"/>
    </row>
    <row r="105" spans="2:10" ht="18" customHeight="1">
      <c r="B105" s="199" t="s">
        <v>35</v>
      </c>
      <c r="C105" s="174">
        <v>1755.4</v>
      </c>
      <c r="D105" s="174">
        <v>1755.8</v>
      </c>
      <c r="E105" s="174">
        <v>1630.4</v>
      </c>
      <c r="F105" s="174">
        <v>1585.4</v>
      </c>
      <c r="G105" s="174"/>
      <c r="H105" s="291">
        <v>100.19480802694098</v>
      </c>
      <c r="I105" s="174"/>
      <c r="J105" s="174"/>
    </row>
    <row r="106" spans="2:10">
      <c r="B106" s="199" t="s">
        <v>123</v>
      </c>
      <c r="C106" s="174">
        <v>73</v>
      </c>
      <c r="D106" s="174">
        <v>81.900000000000006</v>
      </c>
      <c r="E106" s="174">
        <v>60</v>
      </c>
      <c r="F106" s="174">
        <v>50.5</v>
      </c>
      <c r="G106" s="174"/>
      <c r="H106" s="291">
        <v>12.043255373859639</v>
      </c>
      <c r="J106" s="174"/>
    </row>
    <row r="107" spans="2:10" ht="18" customHeight="1">
      <c r="B107" s="199" t="s">
        <v>36</v>
      </c>
      <c r="C107" s="174">
        <v>404.79999999999995</v>
      </c>
      <c r="D107" s="174">
        <v>422.2</v>
      </c>
      <c r="E107" s="174">
        <v>317.8</v>
      </c>
      <c r="F107" s="174">
        <v>348.4</v>
      </c>
      <c r="G107" s="174"/>
      <c r="H107" s="291">
        <v>81.320788650053444</v>
      </c>
      <c r="I107" s="174"/>
      <c r="J107" s="174"/>
    </row>
    <row r="108" spans="2:10">
      <c r="B108" s="199" t="s">
        <v>37</v>
      </c>
      <c r="C108" s="174">
        <v>416.4</v>
      </c>
      <c r="D108" s="174">
        <v>436</v>
      </c>
      <c r="E108" s="174">
        <v>247</v>
      </c>
      <c r="F108" s="174">
        <v>335.8</v>
      </c>
      <c r="G108" s="174"/>
      <c r="H108" s="291">
        <v>185.52939389757066</v>
      </c>
      <c r="I108" s="174"/>
    </row>
    <row r="109" spans="2:10" ht="18" customHeight="1">
      <c r="B109" s="199" t="s">
        <v>34</v>
      </c>
      <c r="C109" s="174">
        <v>1114</v>
      </c>
      <c r="D109" s="174">
        <v>1361</v>
      </c>
      <c r="E109" s="174">
        <v>1181</v>
      </c>
      <c r="F109" s="174">
        <v>1208</v>
      </c>
      <c r="G109" s="174"/>
      <c r="H109" s="291">
        <v>234.23542288333184</v>
      </c>
      <c r="I109" s="174"/>
    </row>
    <row r="110" spans="2:10">
      <c r="B110" s="199" t="s">
        <v>14</v>
      </c>
      <c r="C110" s="174">
        <v>478</v>
      </c>
      <c r="D110" s="174">
        <v>478</v>
      </c>
      <c r="E110" s="174">
        <v>416</v>
      </c>
      <c r="F110" s="174">
        <v>339</v>
      </c>
      <c r="G110" s="174"/>
      <c r="H110" s="291">
        <v>48.673972054431154</v>
      </c>
      <c r="I110" s="174"/>
    </row>
    <row r="111" spans="2:10">
      <c r="B111" s="199" t="s">
        <v>40</v>
      </c>
      <c r="C111" s="301">
        <v>30.163114969744804</v>
      </c>
      <c r="D111" s="301">
        <v>31.108414239482201</v>
      </c>
      <c r="E111" s="301">
        <v>31.113470873786408</v>
      </c>
      <c r="F111" s="301">
        <v>32.090022033364811</v>
      </c>
      <c r="G111" s="174"/>
      <c r="H111" s="291">
        <v>4.2806065133928266</v>
      </c>
      <c r="J111" s="267"/>
    </row>
    <row r="112" spans="2:10" ht="18" customHeight="1">
      <c r="B112" s="199" t="s">
        <v>38</v>
      </c>
      <c r="C112" s="174">
        <v>540</v>
      </c>
      <c r="D112" s="174">
        <v>442</v>
      </c>
      <c r="E112" s="174">
        <v>390</v>
      </c>
      <c r="F112" s="174">
        <v>375</v>
      </c>
      <c r="G112" s="305"/>
      <c r="H112" s="291">
        <v>116.49992846921987</v>
      </c>
    </row>
    <row r="113" spans="2:10" ht="18" customHeight="1">
      <c r="B113" s="199" t="s">
        <v>39</v>
      </c>
      <c r="C113" s="174">
        <v>89345.19</v>
      </c>
      <c r="D113" s="174">
        <v>61886.33</v>
      </c>
      <c r="E113" s="174">
        <v>48277.2</v>
      </c>
      <c r="F113" s="174">
        <v>75223.100000000006</v>
      </c>
      <c r="H113" s="291">
        <v>28183.986025201953</v>
      </c>
    </row>
    <row r="114" spans="2:10">
      <c r="H114" s="306"/>
      <c r="I114" s="174"/>
      <c r="J114" s="174"/>
    </row>
    <row r="115" spans="2:10">
      <c r="B115" s="288" t="s">
        <v>27</v>
      </c>
      <c r="C115" s="288" t="s">
        <v>112</v>
      </c>
      <c r="D115" s="288" t="s">
        <v>114</v>
      </c>
      <c r="E115" s="288" t="s">
        <v>111</v>
      </c>
      <c r="F115" s="288" t="s">
        <v>113</v>
      </c>
      <c r="G115" s="54"/>
      <c r="H115" s="289" t="s">
        <v>90</v>
      </c>
      <c r="I115" s="174"/>
      <c r="J115" s="174"/>
    </row>
    <row r="116" spans="2:10" ht="18" customHeight="1">
      <c r="B116" s="199" t="s">
        <v>32</v>
      </c>
      <c r="C116" s="174">
        <v>4856</v>
      </c>
      <c r="D116" s="174">
        <v>4363.3999999999996</v>
      </c>
      <c r="E116" s="174">
        <v>3494</v>
      </c>
      <c r="F116" s="174">
        <v>3778</v>
      </c>
      <c r="G116" s="174"/>
      <c r="H116" s="291">
        <v>532.0477509898252</v>
      </c>
      <c r="I116" s="174"/>
      <c r="J116" s="174"/>
    </row>
    <row r="117" spans="2:10">
      <c r="B117" s="199" t="s">
        <v>8</v>
      </c>
      <c r="C117" s="174">
        <v>4704.8</v>
      </c>
      <c r="D117" s="174">
        <v>4170</v>
      </c>
      <c r="E117" s="174">
        <v>3371.3999999999996</v>
      </c>
      <c r="F117" s="174">
        <v>3506.4</v>
      </c>
      <c r="G117" s="174"/>
      <c r="H117" s="291">
        <v>366.60823837503233</v>
      </c>
      <c r="I117" s="174"/>
      <c r="J117" s="174"/>
    </row>
    <row r="118" spans="2:10" ht="18" customHeight="1">
      <c r="B118" s="199" t="s">
        <v>33</v>
      </c>
      <c r="C118" s="174">
        <v>3910</v>
      </c>
      <c r="D118" s="174">
        <v>3743.6</v>
      </c>
      <c r="E118" s="174">
        <v>3058.2</v>
      </c>
      <c r="F118" s="174">
        <v>2660.6000000000004</v>
      </c>
      <c r="G118" s="174"/>
      <c r="H118" s="291">
        <v>254.01827493312368</v>
      </c>
      <c r="I118" s="174"/>
      <c r="J118" s="174"/>
    </row>
    <row r="119" spans="2:10" ht="18" customHeight="1">
      <c r="B119" s="199" t="s">
        <v>35</v>
      </c>
      <c r="C119" s="174">
        <v>2495.6</v>
      </c>
      <c r="D119" s="174">
        <v>2794.8</v>
      </c>
      <c r="E119" s="174">
        <v>2768.2</v>
      </c>
      <c r="F119" s="174">
        <v>2386.4</v>
      </c>
      <c r="G119" s="174"/>
      <c r="H119" s="291">
        <v>178.58878402009958</v>
      </c>
      <c r="I119" s="174"/>
      <c r="J119" s="174"/>
    </row>
    <row r="120" spans="2:10">
      <c r="B120" s="199" t="s">
        <v>123</v>
      </c>
      <c r="C120" s="174">
        <v>107.2</v>
      </c>
      <c r="D120" s="174">
        <v>122.30000000000001</v>
      </c>
      <c r="E120" s="174">
        <v>106.5</v>
      </c>
      <c r="F120" s="174">
        <v>102.9</v>
      </c>
      <c r="G120" s="174"/>
      <c r="H120" s="291">
        <v>21.850531212895454</v>
      </c>
      <c r="I120" s="174"/>
      <c r="J120" s="174"/>
    </row>
    <row r="121" spans="2:10">
      <c r="B121" s="199" t="s">
        <v>36</v>
      </c>
      <c r="C121" s="174">
        <v>33.6</v>
      </c>
      <c r="D121" s="174">
        <v>31.8</v>
      </c>
      <c r="E121" s="174">
        <v>27.6</v>
      </c>
      <c r="F121" s="174">
        <v>25</v>
      </c>
      <c r="G121" s="174"/>
      <c r="H121" s="291">
        <v>20.228472782469545</v>
      </c>
      <c r="I121" s="174"/>
    </row>
    <row r="122" spans="2:10">
      <c r="B122" s="199" t="s">
        <v>37</v>
      </c>
      <c r="C122" s="174">
        <v>1167.4000000000001</v>
      </c>
      <c r="D122" s="174">
        <v>1097</v>
      </c>
      <c r="E122" s="174">
        <v>1169.5999999999999</v>
      </c>
      <c r="F122" s="174">
        <v>655</v>
      </c>
      <c r="G122" s="174"/>
      <c r="H122" s="291">
        <v>160.42430406061726</v>
      </c>
      <c r="I122" s="174"/>
    </row>
    <row r="123" spans="2:10" ht="18" customHeight="1">
      <c r="B123" s="199" t="s">
        <v>34</v>
      </c>
      <c r="C123" s="174">
        <v>1838</v>
      </c>
      <c r="D123" s="174">
        <v>1854</v>
      </c>
      <c r="E123" s="174">
        <v>1680</v>
      </c>
      <c r="F123" s="174">
        <v>1693</v>
      </c>
      <c r="G123" s="174"/>
      <c r="H123" s="291">
        <v>195.08744478082414</v>
      </c>
    </row>
    <row r="124" spans="2:10" ht="18" customHeight="1">
      <c r="B124" s="199" t="s">
        <v>14</v>
      </c>
      <c r="C124" s="174">
        <v>951</v>
      </c>
      <c r="D124" s="174">
        <v>867</v>
      </c>
      <c r="E124" s="174">
        <v>918</v>
      </c>
      <c r="F124" s="174">
        <v>777</v>
      </c>
      <c r="G124" s="174"/>
      <c r="H124" s="291">
        <v>57.821660685632722</v>
      </c>
    </row>
    <row r="125" spans="2:10">
      <c r="B125" s="199" t="s">
        <v>40</v>
      </c>
      <c r="C125" s="301">
        <v>22.202166064981949</v>
      </c>
      <c r="D125" s="301">
        <v>26.113027764087398</v>
      </c>
      <c r="E125" s="301">
        <v>29.080201906898484</v>
      </c>
      <c r="F125" s="301">
        <v>28.11985172981878</v>
      </c>
      <c r="G125" s="174"/>
      <c r="H125" s="291">
        <v>3.8146416847516851</v>
      </c>
    </row>
    <row r="126" spans="2:10" ht="18" customHeight="1">
      <c r="B126" s="199" t="s">
        <v>38</v>
      </c>
      <c r="C126" s="174">
        <v>369</v>
      </c>
      <c r="D126" s="174">
        <v>356</v>
      </c>
      <c r="E126" s="174">
        <v>327</v>
      </c>
      <c r="F126" s="174">
        <v>318</v>
      </c>
      <c r="G126" s="305"/>
      <c r="H126" s="291">
        <v>59.737295255513928</v>
      </c>
    </row>
    <row r="127" spans="2:10">
      <c r="B127" s="199" t="s">
        <v>39</v>
      </c>
      <c r="C127" s="174">
        <v>49731.98</v>
      </c>
      <c r="D127" s="174">
        <v>45990.52</v>
      </c>
      <c r="E127" s="174">
        <v>46155.979999999996</v>
      </c>
      <c r="F127" s="174">
        <v>49610.100000000006</v>
      </c>
      <c r="H127" s="291">
        <v>2429.2083648155817</v>
      </c>
    </row>
    <row r="128" spans="2:10">
      <c r="H128" s="306"/>
    </row>
    <row r="129" spans="2:10">
      <c r="B129" s="288" t="s">
        <v>28</v>
      </c>
      <c r="C129" s="288" t="s">
        <v>112</v>
      </c>
      <c r="D129" s="288" t="s">
        <v>114</v>
      </c>
      <c r="E129" s="288" t="s">
        <v>111</v>
      </c>
      <c r="F129" s="288" t="s">
        <v>113</v>
      </c>
      <c r="G129" s="54"/>
      <c r="H129" s="289" t="s">
        <v>90</v>
      </c>
      <c r="I129" s="174"/>
      <c r="J129" s="174"/>
    </row>
    <row r="130" spans="2:10" ht="18" customHeight="1">
      <c r="B130" s="199" t="s">
        <v>32</v>
      </c>
      <c r="C130" s="174">
        <v>2856</v>
      </c>
      <c r="D130" s="174">
        <v>2681</v>
      </c>
      <c r="E130" s="174">
        <v>2149</v>
      </c>
      <c r="F130" s="174">
        <v>2192.8000000000002</v>
      </c>
      <c r="G130" s="174"/>
      <c r="H130" s="291">
        <v>274.30083161051886</v>
      </c>
      <c r="I130" s="174"/>
      <c r="J130" s="174"/>
    </row>
    <row r="131" spans="2:10">
      <c r="B131" s="199" t="s">
        <v>8</v>
      </c>
      <c r="C131" s="174">
        <v>2302.1999999999998</v>
      </c>
      <c r="D131" s="174">
        <v>2227.6</v>
      </c>
      <c r="E131" s="174">
        <v>1862.6</v>
      </c>
      <c r="F131" s="174">
        <v>1755.1999999999998</v>
      </c>
      <c r="G131" s="174"/>
      <c r="H131" s="291">
        <v>166.68083806418116</v>
      </c>
      <c r="I131" s="174"/>
      <c r="J131" s="174"/>
    </row>
    <row r="132" spans="2:10">
      <c r="B132" s="199" t="s">
        <v>33</v>
      </c>
      <c r="C132" s="174">
        <v>2073.6</v>
      </c>
      <c r="D132" s="174">
        <v>2045.8</v>
      </c>
      <c r="E132" s="174">
        <v>1685.8</v>
      </c>
      <c r="F132" s="174">
        <v>1547</v>
      </c>
      <c r="G132" s="174"/>
      <c r="H132" s="291">
        <v>141.52811263726608</v>
      </c>
      <c r="I132" s="174"/>
      <c r="J132" s="174"/>
    </row>
    <row r="133" spans="2:10" ht="18" customHeight="1">
      <c r="B133" s="199" t="s">
        <v>35</v>
      </c>
      <c r="C133" s="174">
        <v>1788.6</v>
      </c>
      <c r="D133" s="174">
        <v>1806</v>
      </c>
      <c r="E133" s="174">
        <v>1738.4</v>
      </c>
      <c r="F133" s="174">
        <v>1546.3999999999999</v>
      </c>
      <c r="G133" s="174"/>
      <c r="H133" s="291">
        <v>90.869342098054901</v>
      </c>
      <c r="I133" s="174"/>
      <c r="J133" s="174"/>
    </row>
    <row r="134" spans="2:10">
      <c r="B134" s="199" t="s">
        <v>123</v>
      </c>
      <c r="C134" s="174">
        <v>36.1</v>
      </c>
      <c r="D134" s="174">
        <v>43.599999999999994</v>
      </c>
      <c r="E134" s="174">
        <v>30.2</v>
      </c>
      <c r="F134" s="174">
        <v>34.299999999999997</v>
      </c>
      <c r="G134" s="174"/>
      <c r="H134" s="291">
        <v>14.151257726368206</v>
      </c>
      <c r="I134" s="174"/>
    </row>
    <row r="135" spans="2:10" ht="18" customHeight="1">
      <c r="B135" s="199" t="s">
        <v>36</v>
      </c>
      <c r="C135" s="174">
        <v>185.79999999999998</v>
      </c>
      <c r="D135" s="174">
        <v>154.4</v>
      </c>
      <c r="E135" s="174">
        <v>216.6</v>
      </c>
      <c r="F135" s="174">
        <v>131.80000000000001</v>
      </c>
      <c r="G135" s="174"/>
      <c r="H135" s="291">
        <v>30.116986716617017</v>
      </c>
      <c r="I135" s="174"/>
    </row>
    <row r="136" spans="2:10">
      <c r="B136" s="199" t="s">
        <v>37</v>
      </c>
      <c r="C136" s="174">
        <v>165.6</v>
      </c>
      <c r="D136" s="174">
        <v>167.60000000000002</v>
      </c>
      <c r="E136" s="174">
        <v>119</v>
      </c>
      <c r="F136" s="174">
        <v>92.6</v>
      </c>
      <c r="G136" s="174"/>
      <c r="H136" s="291">
        <v>87.784000060755176</v>
      </c>
      <c r="I136" s="174"/>
    </row>
    <row r="137" spans="2:10" ht="18" customHeight="1">
      <c r="B137" s="199" t="s">
        <v>34</v>
      </c>
      <c r="C137" s="174">
        <v>1778</v>
      </c>
      <c r="D137" s="174">
        <v>1909</v>
      </c>
      <c r="E137" s="174">
        <v>1708</v>
      </c>
      <c r="F137" s="174">
        <v>1700</v>
      </c>
      <c r="G137" s="174"/>
      <c r="H137" s="291">
        <v>78.318154557760963</v>
      </c>
    </row>
    <row r="138" spans="2:10">
      <c r="B138" s="199" t="s">
        <v>14</v>
      </c>
      <c r="C138" s="174">
        <v>382</v>
      </c>
      <c r="D138" s="174">
        <v>404</v>
      </c>
      <c r="E138" s="174">
        <v>368</v>
      </c>
      <c r="F138" s="174">
        <v>329</v>
      </c>
      <c r="G138" s="174"/>
      <c r="H138" s="291">
        <v>39.91170811233772</v>
      </c>
    </row>
    <row r="139" spans="2:10">
      <c r="B139" s="199" t="s">
        <v>40</v>
      </c>
      <c r="C139" s="301">
        <v>30.374520790327335</v>
      </c>
      <c r="D139" s="301">
        <v>30.781856162339601</v>
      </c>
      <c r="E139" s="301">
        <v>34.67251856853477</v>
      </c>
      <c r="F139" s="301">
        <v>34.242890084550346</v>
      </c>
      <c r="G139" s="174"/>
      <c r="H139" s="291">
        <v>4.0782553307046063</v>
      </c>
    </row>
    <row r="140" spans="2:10" ht="18" customHeight="1">
      <c r="B140" s="199" t="s">
        <v>38</v>
      </c>
      <c r="C140" s="174">
        <v>302</v>
      </c>
      <c r="D140" s="174">
        <v>369</v>
      </c>
      <c r="E140" s="174">
        <v>301</v>
      </c>
      <c r="F140" s="174">
        <v>306</v>
      </c>
      <c r="G140" s="305"/>
      <c r="H140" s="291">
        <v>41.002574444918707</v>
      </c>
    </row>
    <row r="141" spans="2:10">
      <c r="B141" s="199" t="s">
        <v>39</v>
      </c>
      <c r="C141" s="174">
        <v>119578.46500130008</v>
      </c>
      <c r="D141" s="174">
        <v>106308.00314954475</v>
      </c>
      <c r="E141" s="174">
        <v>78087.975000000035</v>
      </c>
      <c r="F141" s="174">
        <v>104249.98408773678</v>
      </c>
      <c r="H141" s="291">
        <v>16567.709432201013</v>
      </c>
    </row>
    <row r="142" spans="2:10">
      <c r="H142" s="306"/>
      <c r="J142" s="54"/>
    </row>
    <row r="143" spans="2:10">
      <c r="B143" s="288" t="s">
        <v>29</v>
      </c>
      <c r="C143" s="288" t="s">
        <v>112</v>
      </c>
      <c r="D143" s="288" t="s">
        <v>114</v>
      </c>
      <c r="E143" s="288" t="s">
        <v>111</v>
      </c>
      <c r="F143" s="288" t="s">
        <v>113</v>
      </c>
      <c r="G143" s="54"/>
      <c r="H143" s="289" t="s">
        <v>90</v>
      </c>
      <c r="I143" s="174"/>
      <c r="J143" s="174"/>
    </row>
    <row r="144" spans="2:10" ht="18" customHeight="1">
      <c r="B144" s="199" t="s">
        <v>32</v>
      </c>
      <c r="C144" s="174">
        <v>4834</v>
      </c>
      <c r="D144" s="174">
        <v>4254.8</v>
      </c>
      <c r="E144" s="174">
        <v>2603.1999999999998</v>
      </c>
      <c r="F144" s="174">
        <v>2386</v>
      </c>
      <c r="G144" s="174"/>
      <c r="H144" s="291">
        <v>1322.8704708574721</v>
      </c>
      <c r="I144" s="174"/>
      <c r="J144" s="174"/>
    </row>
    <row r="145" spans="2:10" ht="18" customHeight="1">
      <c r="B145" s="199" t="s">
        <v>8</v>
      </c>
      <c r="C145" s="174">
        <v>3917.4</v>
      </c>
      <c r="D145" s="174">
        <v>3723.8</v>
      </c>
      <c r="E145" s="174">
        <v>2670</v>
      </c>
      <c r="F145" s="174">
        <v>2088.6000000000004</v>
      </c>
      <c r="G145" s="174"/>
      <c r="H145" s="291">
        <v>887.27157035236303</v>
      </c>
      <c r="I145" s="174"/>
      <c r="J145" s="174"/>
    </row>
    <row r="146" spans="2:10" ht="18" customHeight="1">
      <c r="B146" s="199" t="s">
        <v>33</v>
      </c>
      <c r="C146" s="174">
        <v>3084</v>
      </c>
      <c r="D146" s="174">
        <v>3292.8</v>
      </c>
      <c r="E146" s="174">
        <v>2658.4</v>
      </c>
      <c r="F146" s="174">
        <v>2036</v>
      </c>
      <c r="G146" s="174"/>
      <c r="H146" s="291">
        <v>560.18232785803764</v>
      </c>
      <c r="I146" s="174"/>
      <c r="J146" s="174"/>
    </row>
    <row r="147" spans="2:10">
      <c r="B147" s="199" t="s">
        <v>35</v>
      </c>
      <c r="C147" s="174">
        <v>1545.4</v>
      </c>
      <c r="D147" s="174">
        <v>1772.8</v>
      </c>
      <c r="E147" s="174">
        <v>1776.6</v>
      </c>
      <c r="F147" s="174">
        <v>1708</v>
      </c>
      <c r="G147" s="174"/>
      <c r="H147" s="291">
        <v>168.86393733812238</v>
      </c>
      <c r="I147" s="174"/>
    </row>
    <row r="148" spans="2:10">
      <c r="B148" s="199" t="s">
        <v>123</v>
      </c>
      <c r="C148" s="174">
        <v>85.7</v>
      </c>
      <c r="D148" s="174">
        <v>83.6</v>
      </c>
      <c r="E148" s="174">
        <v>85.6</v>
      </c>
      <c r="F148" s="174">
        <v>81</v>
      </c>
      <c r="G148" s="174"/>
      <c r="H148" s="291">
        <v>23.421886386556533</v>
      </c>
      <c r="I148" s="174"/>
    </row>
    <row r="149" spans="2:10">
      <c r="B149" s="199" t="s">
        <v>36</v>
      </c>
      <c r="C149" s="174">
        <v>88.2</v>
      </c>
      <c r="D149" s="174">
        <v>71</v>
      </c>
      <c r="E149" s="174">
        <v>56.8</v>
      </c>
      <c r="F149" s="174">
        <v>46</v>
      </c>
      <c r="G149" s="174"/>
      <c r="H149" s="291">
        <v>28.740555936786517</v>
      </c>
      <c r="I149" s="174"/>
    </row>
    <row r="150" spans="2:10">
      <c r="B150" s="199" t="s">
        <v>37</v>
      </c>
      <c r="C150" s="174">
        <v>478.6</v>
      </c>
      <c r="D150" s="174">
        <v>260</v>
      </c>
      <c r="E150" s="174">
        <v>391.6</v>
      </c>
      <c r="F150" s="174">
        <v>331.2</v>
      </c>
      <c r="G150" s="174"/>
      <c r="H150" s="291">
        <v>216.76824695717946</v>
      </c>
    </row>
    <row r="151" spans="2:10" ht="18" customHeight="1">
      <c r="B151" s="199" t="s">
        <v>34</v>
      </c>
      <c r="C151" s="174">
        <v>1012</v>
      </c>
      <c r="D151" s="174">
        <v>1376</v>
      </c>
      <c r="E151" s="174">
        <v>1002</v>
      </c>
      <c r="F151" s="174">
        <v>1321</v>
      </c>
      <c r="G151" s="174"/>
      <c r="H151" s="291">
        <v>301.18914323062836</v>
      </c>
    </row>
    <row r="152" spans="2:10">
      <c r="B152" s="199" t="s">
        <v>14</v>
      </c>
      <c r="C152" s="174">
        <v>626</v>
      </c>
      <c r="D152" s="174">
        <v>617</v>
      </c>
      <c r="E152" s="174">
        <v>524</v>
      </c>
      <c r="F152" s="174">
        <v>479</v>
      </c>
      <c r="G152" s="174"/>
      <c r="H152" s="291">
        <v>76.140586344530391</v>
      </c>
    </row>
    <row r="153" spans="2:10">
      <c r="B153" s="199" t="s">
        <v>40</v>
      </c>
      <c r="C153" s="301">
        <v>14.39536073682415</v>
      </c>
      <c r="D153" s="301">
        <v>16.471615720524017</v>
      </c>
      <c r="E153" s="301">
        <v>20.141116100064142</v>
      </c>
      <c r="F153" s="301">
        <v>22.070645554202191</v>
      </c>
      <c r="G153" s="174"/>
      <c r="H153" s="291">
        <v>3.2935819255751992</v>
      </c>
    </row>
    <row r="154" spans="2:10" ht="18" customHeight="1">
      <c r="B154" s="199" t="s">
        <v>38</v>
      </c>
      <c r="C154" s="174">
        <v>348</v>
      </c>
      <c r="D154" s="174">
        <v>316</v>
      </c>
      <c r="E154" s="174">
        <v>252</v>
      </c>
      <c r="F154" s="174">
        <v>259</v>
      </c>
      <c r="G154" s="305"/>
      <c r="H154" s="291">
        <v>53.247430819607615</v>
      </c>
    </row>
    <row r="155" spans="2:10">
      <c r="B155" s="199" t="s">
        <v>39</v>
      </c>
      <c r="C155" s="174">
        <v>48608.25</v>
      </c>
      <c r="D155" s="174">
        <v>69578.207600000009</v>
      </c>
      <c r="E155" s="174">
        <v>58863.228499999997</v>
      </c>
      <c r="F155" s="174">
        <v>60330.080000000016</v>
      </c>
      <c r="H155" s="291">
        <v>13460.281393255453</v>
      </c>
      <c r="J155" s="54"/>
    </row>
    <row r="156" spans="2:10">
      <c r="H156" s="306"/>
      <c r="J156" s="174"/>
    </row>
    <row r="157" spans="2:10" ht="18" customHeight="1">
      <c r="B157" s="288" t="s">
        <v>30</v>
      </c>
      <c r="C157" s="288" t="s">
        <v>112</v>
      </c>
      <c r="D157" s="288" t="s">
        <v>114</v>
      </c>
      <c r="E157" s="288" t="s">
        <v>111</v>
      </c>
      <c r="F157" s="288" t="s">
        <v>113</v>
      </c>
      <c r="G157" s="54"/>
      <c r="H157" s="289" t="s">
        <v>90</v>
      </c>
      <c r="I157" s="174"/>
      <c r="J157" s="174"/>
    </row>
    <row r="158" spans="2:10" ht="18" customHeight="1">
      <c r="B158" s="199" t="s">
        <v>32</v>
      </c>
      <c r="C158" s="174">
        <v>4564.2</v>
      </c>
      <c r="D158" s="174">
        <v>4226.3999999999996</v>
      </c>
      <c r="E158" s="174">
        <v>3350.2</v>
      </c>
      <c r="F158" s="174">
        <v>3058.4</v>
      </c>
      <c r="G158" s="174"/>
      <c r="H158" s="291">
        <v>407.15770845650894</v>
      </c>
      <c r="I158" s="174"/>
      <c r="J158" s="174"/>
    </row>
    <row r="159" spans="2:10" ht="18" customHeight="1">
      <c r="B159" s="199" t="s">
        <v>8</v>
      </c>
      <c r="C159" s="174">
        <v>3301</v>
      </c>
      <c r="D159" s="174">
        <v>3487</v>
      </c>
      <c r="E159" s="174">
        <v>2571.6</v>
      </c>
      <c r="F159" s="174">
        <v>2507.6000000000004</v>
      </c>
      <c r="G159" s="174"/>
      <c r="H159" s="291">
        <v>298.09220050179118</v>
      </c>
      <c r="I159" s="174"/>
      <c r="J159" s="174"/>
    </row>
    <row r="160" spans="2:10">
      <c r="B160" s="199" t="s">
        <v>33</v>
      </c>
      <c r="C160" s="174">
        <v>2770.2</v>
      </c>
      <c r="D160" s="174">
        <v>3008.8</v>
      </c>
      <c r="E160" s="174">
        <v>2660.2</v>
      </c>
      <c r="F160" s="174">
        <v>2214</v>
      </c>
      <c r="G160" s="174"/>
      <c r="H160" s="291">
        <v>230.35060813174914</v>
      </c>
      <c r="I160" s="174"/>
    </row>
    <row r="161" spans="2:10">
      <c r="B161" s="199" t="s">
        <v>35</v>
      </c>
      <c r="C161" s="301">
        <v>2056</v>
      </c>
      <c r="D161" s="301">
        <v>2118.8000000000002</v>
      </c>
      <c r="E161" s="301">
        <v>2218</v>
      </c>
      <c r="F161" s="301">
        <v>2134.4</v>
      </c>
      <c r="G161" s="174"/>
      <c r="H161" s="291">
        <v>268.95029280519395</v>
      </c>
      <c r="I161" s="174"/>
    </row>
    <row r="162" spans="2:10">
      <c r="B162" s="199" t="s">
        <v>123</v>
      </c>
      <c r="C162" s="174">
        <v>97.9</v>
      </c>
      <c r="D162" s="174">
        <v>94.699999999999989</v>
      </c>
      <c r="E162" s="301">
        <v>76.3</v>
      </c>
      <c r="F162" s="301">
        <v>77.599999999999994</v>
      </c>
      <c r="G162" s="174"/>
      <c r="H162" s="291">
        <v>15.06014924355317</v>
      </c>
      <c r="I162" s="174"/>
    </row>
    <row r="163" spans="2:10">
      <c r="B163" s="199" t="s">
        <v>36</v>
      </c>
      <c r="C163" s="174">
        <v>273.39999999999998</v>
      </c>
      <c r="D163" s="174">
        <v>347.2</v>
      </c>
      <c r="E163" s="174">
        <v>329.40000000000003</v>
      </c>
      <c r="F163" s="174">
        <v>309</v>
      </c>
      <c r="G163" s="174"/>
      <c r="H163" s="291">
        <v>70.098803286662587</v>
      </c>
    </row>
    <row r="164" spans="2:10" ht="18" customHeight="1">
      <c r="B164" s="199" t="s">
        <v>37</v>
      </c>
      <c r="C164" s="174">
        <v>482.2</v>
      </c>
      <c r="D164" s="174">
        <v>663.2</v>
      </c>
      <c r="E164" s="174">
        <v>505.8</v>
      </c>
      <c r="F164" s="174">
        <v>570.4</v>
      </c>
      <c r="G164" s="174"/>
      <c r="H164" s="291">
        <v>165.12688858369918</v>
      </c>
    </row>
    <row r="165" spans="2:10" ht="18" customHeight="1">
      <c r="B165" s="199" t="s">
        <v>34</v>
      </c>
      <c r="C165" s="174">
        <v>2039</v>
      </c>
      <c r="D165" s="174">
        <v>2097</v>
      </c>
      <c r="E165" s="174">
        <v>2178</v>
      </c>
      <c r="F165" s="174">
        <v>1812</v>
      </c>
      <c r="G165" s="174"/>
      <c r="H165" s="291">
        <v>204.71725759094068</v>
      </c>
    </row>
    <row r="166" spans="2:10" ht="18" customHeight="1">
      <c r="B166" s="199" t="s">
        <v>14</v>
      </c>
      <c r="C166" s="174">
        <v>635</v>
      </c>
      <c r="D166" s="174">
        <v>616</v>
      </c>
      <c r="E166" s="174">
        <v>532</v>
      </c>
      <c r="F166" s="174">
        <v>477</v>
      </c>
      <c r="G166" s="174"/>
      <c r="H166" s="291">
        <v>40.036788638006975</v>
      </c>
    </row>
    <row r="167" spans="2:10">
      <c r="B167" s="199" t="s">
        <v>40</v>
      </c>
      <c r="C167" s="301">
        <v>23.460760889542364</v>
      </c>
      <c r="D167" s="301">
        <v>24.577981651376145</v>
      </c>
      <c r="E167" s="301">
        <v>27.548348106365832</v>
      </c>
      <c r="F167" s="301">
        <v>30.177993527508089</v>
      </c>
      <c r="G167" s="174"/>
      <c r="H167" s="291">
        <v>3.3759594956096817</v>
      </c>
    </row>
    <row r="168" spans="2:10">
      <c r="B168" s="199" t="s">
        <v>38</v>
      </c>
      <c r="C168" s="174">
        <v>382</v>
      </c>
      <c r="D168" s="174">
        <v>379</v>
      </c>
      <c r="E168" s="174">
        <v>374</v>
      </c>
      <c r="F168" s="174">
        <v>416</v>
      </c>
      <c r="G168" s="305"/>
      <c r="H168" s="291">
        <v>41.34421899666814</v>
      </c>
      <c r="J168" s="54"/>
    </row>
    <row r="169" spans="2:10">
      <c r="B169" s="199" t="s">
        <v>39</v>
      </c>
      <c r="C169" s="174">
        <v>63791.500000000029</v>
      </c>
      <c r="D169" s="174">
        <v>74727.400000000023</v>
      </c>
      <c r="E169" s="174">
        <v>68382.299999999988</v>
      </c>
      <c r="F169" s="174">
        <v>62829</v>
      </c>
      <c r="H169" s="291">
        <v>91874.648921340515</v>
      </c>
      <c r="J169" s="174"/>
    </row>
    <row r="170" spans="2:10">
      <c r="H170" s="306"/>
      <c r="J170" s="174"/>
    </row>
    <row r="171" spans="2:10">
      <c r="B171" s="288" t="s">
        <v>31</v>
      </c>
      <c r="C171" s="288" t="s">
        <v>112</v>
      </c>
      <c r="D171" s="288" t="s">
        <v>114</v>
      </c>
      <c r="E171" s="288" t="s">
        <v>111</v>
      </c>
      <c r="F171" s="288" t="s">
        <v>113</v>
      </c>
      <c r="G171" s="54"/>
      <c r="H171" s="289" t="s">
        <v>90</v>
      </c>
      <c r="I171" s="174"/>
      <c r="J171" s="174"/>
    </row>
    <row r="172" spans="2:10" ht="18" customHeight="1">
      <c r="B172" s="199" t="s">
        <v>32</v>
      </c>
      <c r="C172" s="174">
        <v>3197</v>
      </c>
      <c r="D172" s="174">
        <v>2886</v>
      </c>
      <c r="E172" s="174">
        <v>2523.6</v>
      </c>
      <c r="F172" s="174">
        <v>2410.4</v>
      </c>
      <c r="G172" s="174"/>
      <c r="H172" s="291">
        <v>319.99878402546756</v>
      </c>
      <c r="I172" s="174"/>
      <c r="J172" s="174"/>
    </row>
    <row r="173" spans="2:10" ht="18" customHeight="1">
      <c r="B173" s="199" t="s">
        <v>8</v>
      </c>
      <c r="C173" s="174">
        <v>2283.8000000000002</v>
      </c>
      <c r="D173" s="174">
        <v>2351.1999999999998</v>
      </c>
      <c r="E173" s="174">
        <v>1951.6</v>
      </c>
      <c r="F173" s="174">
        <v>1859.6</v>
      </c>
      <c r="G173" s="174"/>
      <c r="H173" s="291">
        <v>182.65441443094429</v>
      </c>
      <c r="I173" s="174"/>
    </row>
    <row r="174" spans="2:10">
      <c r="B174" s="199" t="s">
        <v>33</v>
      </c>
      <c r="C174" s="174">
        <v>2056.6</v>
      </c>
      <c r="D174" s="174">
        <v>2073.4</v>
      </c>
      <c r="E174" s="174">
        <v>1796.1999999999998</v>
      </c>
      <c r="F174" s="174">
        <v>1674</v>
      </c>
      <c r="G174" s="174"/>
      <c r="H174" s="291">
        <v>151.17788785989097</v>
      </c>
      <c r="I174" s="174"/>
    </row>
    <row r="175" spans="2:10">
      <c r="B175" s="199" t="s">
        <v>35</v>
      </c>
      <c r="C175" s="174">
        <v>1697.3999999999999</v>
      </c>
      <c r="D175" s="174">
        <v>1756</v>
      </c>
      <c r="E175" s="174">
        <v>1747.8</v>
      </c>
      <c r="F175" s="174">
        <v>1679</v>
      </c>
      <c r="G175" s="174"/>
      <c r="H175" s="291">
        <v>89.931934755618855</v>
      </c>
      <c r="I175" s="174" t="s">
        <v>13</v>
      </c>
    </row>
    <row r="176" spans="2:10">
      <c r="B176" s="199" t="s">
        <v>123</v>
      </c>
      <c r="C176" s="174">
        <v>40.1</v>
      </c>
      <c r="D176" s="174">
        <v>32.4</v>
      </c>
      <c r="E176" s="174">
        <v>30.1</v>
      </c>
      <c r="F176" s="174">
        <v>29.9</v>
      </c>
      <c r="G176" s="174"/>
      <c r="H176" s="291">
        <v>47.231998334462489</v>
      </c>
    </row>
    <row r="177" spans="2:10">
      <c r="B177" s="199" t="s">
        <v>36</v>
      </c>
      <c r="C177" s="174">
        <v>131.80000000000001</v>
      </c>
      <c r="D177" s="174">
        <v>121.19999999999999</v>
      </c>
      <c r="E177" s="174">
        <v>137.80000000000001</v>
      </c>
      <c r="F177" s="174">
        <v>168.4</v>
      </c>
      <c r="G177" s="174"/>
      <c r="H177" s="291">
        <v>44.669532246388179</v>
      </c>
    </row>
    <row r="178" spans="2:10">
      <c r="B178" s="199" t="s">
        <v>37</v>
      </c>
      <c r="C178" s="174">
        <v>422.6</v>
      </c>
      <c r="D178" s="174">
        <v>600</v>
      </c>
      <c r="E178" s="174">
        <v>584.20000000000005</v>
      </c>
      <c r="F178" s="174">
        <v>461.4</v>
      </c>
      <c r="G178" s="174"/>
      <c r="H178" s="291">
        <v>139.39326302866198</v>
      </c>
    </row>
    <row r="179" spans="2:10" ht="18" customHeight="1">
      <c r="B179" s="199" t="s">
        <v>34</v>
      </c>
      <c r="C179" s="174">
        <v>1849</v>
      </c>
      <c r="D179" s="174">
        <v>1914</v>
      </c>
      <c r="E179" s="174">
        <v>1827</v>
      </c>
      <c r="F179" s="174">
        <v>2013</v>
      </c>
      <c r="G179" s="174"/>
      <c r="H179" s="291">
        <v>202.54242353969494</v>
      </c>
    </row>
    <row r="180" spans="2:10" ht="18" customHeight="1">
      <c r="B180" s="199" t="s">
        <v>14</v>
      </c>
      <c r="C180" s="174">
        <v>438</v>
      </c>
      <c r="D180" s="174">
        <v>474</v>
      </c>
      <c r="E180" s="174">
        <v>431</v>
      </c>
      <c r="F180" s="174">
        <v>381</v>
      </c>
      <c r="G180" s="174"/>
      <c r="H180" s="291">
        <v>31.821725632376108</v>
      </c>
    </row>
    <row r="181" spans="2:10">
      <c r="B181" s="199" t="s">
        <v>40</v>
      </c>
      <c r="C181" s="301">
        <v>27.121924246613215</v>
      </c>
      <c r="D181" s="301">
        <v>28.017362083450013</v>
      </c>
      <c r="E181" s="301">
        <v>30.283623055809699</v>
      </c>
      <c r="F181" s="301">
        <v>33.529609690444147</v>
      </c>
      <c r="G181" s="174"/>
      <c r="H181" s="291">
        <v>3.2414917545754642</v>
      </c>
    </row>
    <row r="182" spans="2:10">
      <c r="B182" s="199" t="s">
        <v>38</v>
      </c>
      <c r="C182" s="174">
        <v>473</v>
      </c>
      <c r="D182" s="174">
        <v>405</v>
      </c>
      <c r="E182" s="174">
        <v>400</v>
      </c>
      <c r="F182" s="174">
        <v>409</v>
      </c>
      <c r="G182" s="305"/>
      <c r="H182" s="291">
        <v>40.809721064145165</v>
      </c>
    </row>
    <row r="183" spans="2:10" ht="18.75" thickBot="1">
      <c r="B183" s="199" t="s">
        <v>39</v>
      </c>
      <c r="C183" s="174">
        <v>74800.000000000029</v>
      </c>
      <c r="D183" s="174">
        <v>56844</v>
      </c>
      <c r="E183" s="174">
        <v>178830.5</v>
      </c>
      <c r="F183" s="174">
        <v>176479.5</v>
      </c>
      <c r="H183" s="432">
        <v>55585.72548389883</v>
      </c>
    </row>
    <row r="184" spans="2:10">
      <c r="H184" s="283"/>
    </row>
    <row r="185" spans="2:10">
      <c r="G185" s="283"/>
      <c r="H185" s="283"/>
      <c r="I185" s="283"/>
      <c r="J185" s="283"/>
    </row>
    <row r="186" spans="2:10" ht="18" customHeight="1">
      <c r="H186" s="283"/>
      <c r="I186" s="476"/>
      <c r="J186" s="476"/>
    </row>
    <row r="187" spans="2:10" ht="18" customHeight="1">
      <c r="G187" s="199"/>
      <c r="H187" s="287"/>
      <c r="I187" s="476"/>
      <c r="J187" s="476"/>
    </row>
    <row r="188" spans="2:10" ht="18.75" thickBot="1">
      <c r="G188" s="199"/>
      <c r="H188" s="292"/>
      <c r="I188" s="308"/>
      <c r="J188" s="206"/>
    </row>
    <row r="189" spans="2:10" ht="18.75" thickBot="1">
      <c r="D189" s="309"/>
      <c r="G189" s="199"/>
      <c r="H189" s="292"/>
      <c r="I189" s="308"/>
      <c r="J189" s="206"/>
    </row>
    <row r="190" spans="2:10">
      <c r="G190" s="199"/>
      <c r="H190" s="292"/>
      <c r="I190" s="308"/>
      <c r="J190" s="206"/>
    </row>
    <row r="191" spans="2:10">
      <c r="G191" s="199"/>
      <c r="H191" s="292"/>
      <c r="I191" s="308"/>
      <c r="J191" s="206"/>
    </row>
    <row r="192" spans="2:10">
      <c r="C192" s="267"/>
      <c r="D192" s="267"/>
      <c r="E192" s="267"/>
      <c r="F192" s="267"/>
      <c r="G192" s="199"/>
      <c r="H192" s="292"/>
      <c r="I192" s="308"/>
      <c r="J192" s="206"/>
    </row>
    <row r="193" spans="3:10">
      <c r="C193" s="283"/>
      <c r="D193" s="283"/>
      <c r="E193" s="283"/>
      <c r="F193" s="283"/>
      <c r="G193" s="199"/>
      <c r="H193" s="292"/>
      <c r="I193" s="308"/>
      <c r="J193" s="206"/>
    </row>
    <row r="194" spans="3:10" ht="18" customHeight="1">
      <c r="C194" s="54"/>
      <c r="D194" s="54"/>
      <c r="E194" s="54"/>
      <c r="F194" s="54"/>
      <c r="G194" s="199"/>
      <c r="H194" s="292"/>
      <c r="I194" s="308"/>
      <c r="J194" s="206"/>
    </row>
    <row r="195" spans="3:10">
      <c r="C195" s="174"/>
      <c r="D195" s="174"/>
      <c r="E195" s="174"/>
      <c r="F195" s="174"/>
      <c r="G195" s="199"/>
      <c r="H195" s="292"/>
      <c r="I195" s="308"/>
      <c r="J195" s="206"/>
    </row>
    <row r="196" spans="3:10">
      <c r="C196" s="174"/>
      <c r="D196" s="174"/>
      <c r="E196" s="174"/>
      <c r="F196" s="174"/>
      <c r="G196" s="199"/>
      <c r="H196" s="292"/>
      <c r="I196" s="310"/>
      <c r="J196" s="206"/>
    </row>
    <row r="197" spans="3:10">
      <c r="C197" s="174"/>
      <c r="D197" s="174"/>
      <c r="E197" s="174"/>
      <c r="F197" s="174"/>
      <c r="G197" s="199"/>
      <c r="H197" s="292"/>
      <c r="I197" s="308"/>
      <c r="J197" s="206"/>
    </row>
    <row r="198" spans="3:10">
      <c r="C198" s="174"/>
      <c r="D198" s="174"/>
      <c r="E198" s="174"/>
      <c r="F198" s="174"/>
      <c r="G198" s="199"/>
      <c r="H198" s="292"/>
      <c r="I198" s="308"/>
      <c r="J198" s="206"/>
    </row>
    <row r="199" spans="3:10">
      <c r="C199" s="174"/>
      <c r="D199" s="174"/>
      <c r="E199" s="174"/>
      <c r="F199" s="174"/>
      <c r="H199" s="292"/>
      <c r="I199" s="308"/>
      <c r="J199" s="206"/>
    </row>
    <row r="200" spans="3:10">
      <c r="C200" s="174"/>
      <c r="D200" s="174"/>
      <c r="E200" s="174"/>
      <c r="F200" s="174"/>
      <c r="H200" s="292"/>
      <c r="I200" s="308"/>
      <c r="J200" s="283"/>
    </row>
    <row r="201" spans="3:10">
      <c r="C201" s="311"/>
      <c r="D201" s="311"/>
      <c r="E201" s="174"/>
      <c r="F201" s="174"/>
      <c r="H201" s="283"/>
      <c r="I201" s="476"/>
      <c r="J201" s="476"/>
    </row>
    <row r="202" spans="3:10">
      <c r="C202" s="312"/>
      <c r="D202" s="313"/>
      <c r="E202" s="174"/>
      <c r="F202" s="174"/>
      <c r="G202" s="199"/>
      <c r="H202" s="287"/>
      <c r="I202" s="476"/>
      <c r="J202" s="476"/>
    </row>
    <row r="203" spans="3:10" ht="18" customHeight="1">
      <c r="C203" s="312"/>
      <c r="D203" s="313"/>
      <c r="E203" s="174"/>
      <c r="F203" s="174"/>
      <c r="G203" s="199"/>
      <c r="H203" s="292"/>
      <c r="I203" s="308"/>
      <c r="J203" s="206"/>
    </row>
    <row r="204" spans="3:10">
      <c r="C204" s="312"/>
      <c r="D204" s="313"/>
      <c r="E204" s="174"/>
      <c r="F204" s="174"/>
      <c r="G204" s="199"/>
      <c r="H204" s="292"/>
      <c r="I204" s="308"/>
      <c r="J204" s="206"/>
    </row>
    <row r="205" spans="3:10">
      <c r="C205" s="312"/>
      <c r="D205" s="313"/>
      <c r="E205" s="305"/>
      <c r="F205" s="305"/>
      <c r="G205" s="199"/>
      <c r="H205" s="292"/>
      <c r="I205" s="308"/>
      <c r="J205" s="206"/>
    </row>
    <row r="206" spans="3:10">
      <c r="C206" s="312"/>
      <c r="D206" s="313"/>
      <c r="E206" s="283"/>
      <c r="F206" s="283"/>
      <c r="G206" s="199"/>
      <c r="H206" s="292"/>
      <c r="I206" s="308"/>
      <c r="J206" s="206"/>
    </row>
    <row r="207" spans="3:10">
      <c r="C207" s="312"/>
      <c r="D207" s="313"/>
      <c r="G207" s="199"/>
      <c r="H207" s="292"/>
      <c r="I207" s="308"/>
      <c r="J207" s="206"/>
    </row>
    <row r="208" spans="3:10">
      <c r="C208" s="312"/>
      <c r="D208" s="313"/>
      <c r="G208" s="199"/>
      <c r="H208" s="292"/>
      <c r="I208" s="308"/>
      <c r="J208" s="206"/>
    </row>
    <row r="209" spans="3:10">
      <c r="C209" s="312"/>
      <c r="D209" s="313"/>
      <c r="G209" s="199"/>
      <c r="H209" s="292"/>
      <c r="I209" s="308"/>
      <c r="J209" s="206"/>
    </row>
    <row r="210" spans="3:10" ht="18" customHeight="1">
      <c r="C210" s="312"/>
      <c r="D210" s="313"/>
      <c r="G210" s="199"/>
      <c r="H210" s="292"/>
      <c r="I210" s="308"/>
      <c r="J210" s="206"/>
    </row>
    <row r="211" spans="3:10">
      <c r="C211" s="312"/>
      <c r="D211" s="313"/>
      <c r="G211" s="199"/>
      <c r="H211" s="292"/>
      <c r="I211" s="310"/>
      <c r="J211" s="206"/>
    </row>
    <row r="212" spans="3:10">
      <c r="C212" s="312"/>
      <c r="D212" s="313"/>
      <c r="G212" s="199"/>
      <c r="H212" s="292"/>
      <c r="I212" s="308"/>
      <c r="J212" s="206"/>
    </row>
    <row r="213" spans="3:10">
      <c r="H213" s="292"/>
      <c r="I213" s="308"/>
      <c r="J213" s="206"/>
    </row>
    <row r="214" spans="3:10">
      <c r="C214" s="314"/>
      <c r="D214" s="315"/>
    </row>
    <row r="217" spans="3:10" ht="18" customHeight="1"/>
    <row r="224" spans="3:10" ht="18" customHeight="1"/>
    <row r="233" ht="18" customHeight="1"/>
    <row r="240" ht="18" customHeight="1"/>
    <row r="247" ht="18" customHeight="1"/>
    <row r="254" ht="18" customHeight="1"/>
    <row r="263" ht="18" customHeight="1"/>
    <row r="270" ht="18" customHeight="1"/>
    <row r="277" ht="18" customHeight="1"/>
    <row r="284" ht="18" customHeight="1"/>
    <row r="409" spans="2:2">
      <c r="B409" s="282" t="s">
        <v>129</v>
      </c>
    </row>
  </sheetData>
  <mergeCells count="5">
    <mergeCell ref="B2:F2"/>
    <mergeCell ref="J201:J202"/>
    <mergeCell ref="I186:I187"/>
    <mergeCell ref="J186:J187"/>
    <mergeCell ref="I201:I202"/>
  </mergeCells>
  <phoneticPr fontId="45" type="noConversion"/>
  <printOptions horizontalCentered="1"/>
  <pageMargins left="0.7" right="0.7" top="0.75" bottom="0.75" header="0.3" footer="0.3"/>
  <pageSetup scale="1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8"/>
    <pageSetUpPr fitToPage="1"/>
  </sheetPr>
  <dimension ref="B1:S214"/>
  <sheetViews>
    <sheetView view="pageBreakPreview" topLeftCell="B1" zoomScale="60" zoomScaleNormal="100" workbookViewId="0">
      <selection activeCell="M39" sqref="M39"/>
    </sheetView>
  </sheetViews>
  <sheetFormatPr defaultColWidth="9.140625" defaultRowHeight="18"/>
  <cols>
    <col min="1" max="1" width="9.140625" style="282"/>
    <col min="2" max="2" width="49.85546875" style="282" bestFit="1" customWidth="1"/>
    <col min="3" max="3" width="19.42578125" style="299" hidden="1" customWidth="1"/>
    <col min="4" max="6" width="19.42578125" style="299" customWidth="1"/>
    <col min="7" max="8" width="18.7109375" style="199" customWidth="1"/>
    <col min="9" max="9" width="25.85546875" style="299" bestFit="1" customWidth="1"/>
    <col min="10" max="10" width="24.7109375" style="299" customWidth="1"/>
    <col min="11" max="11" width="25.42578125" style="299" customWidth="1"/>
    <col min="12" max="12" width="18.28515625" style="300" customWidth="1"/>
    <col min="13" max="16384" width="9.140625" style="282"/>
  </cols>
  <sheetData>
    <row r="1" spans="2:12" ht="18.75" thickBot="1"/>
    <row r="2" spans="2:12" ht="27">
      <c r="B2" s="473" t="s">
        <v>65</v>
      </c>
      <c r="C2" s="474"/>
      <c r="D2" s="474"/>
      <c r="E2" s="474"/>
      <c r="F2" s="474"/>
      <c r="G2" s="475"/>
      <c r="H2" s="352"/>
      <c r="I2" s="286" t="s">
        <v>92</v>
      </c>
      <c r="J2" s="285"/>
    </row>
    <row r="3" spans="2:12" ht="18.75" thickBot="1">
      <c r="B3" s="288" t="s">
        <v>1</v>
      </c>
      <c r="C3" s="288" t="s">
        <v>104</v>
      </c>
      <c r="D3" s="288" t="s">
        <v>112</v>
      </c>
      <c r="E3" s="288" t="s">
        <v>114</v>
      </c>
      <c r="F3" s="288" t="s">
        <v>111</v>
      </c>
      <c r="G3" s="288" t="s">
        <v>113</v>
      </c>
      <c r="H3" s="54"/>
      <c r="I3" s="289" t="s">
        <v>90</v>
      </c>
      <c r="J3" s="54"/>
      <c r="K3" s="332"/>
      <c r="L3" s="333"/>
    </row>
    <row r="4" spans="2:12" ht="18" customHeight="1">
      <c r="B4" s="203" t="s">
        <v>62</v>
      </c>
      <c r="C4" s="174"/>
      <c r="D4" s="174">
        <v>2594.1999999999998</v>
      </c>
      <c r="E4" s="174">
        <v>2328.6</v>
      </c>
      <c r="F4" s="174">
        <v>1817.2</v>
      </c>
      <c r="G4" s="174">
        <v>1718.6</v>
      </c>
      <c r="H4" s="334"/>
      <c r="I4" s="335">
        <v>202.19313209569373</v>
      </c>
      <c r="J4" s="174"/>
      <c r="K4" s="293" t="s">
        <v>145</v>
      </c>
      <c r="L4" s="336"/>
    </row>
    <row r="5" spans="2:12">
      <c r="B5" s="199" t="s">
        <v>63</v>
      </c>
      <c r="C5" s="174"/>
      <c r="D5" s="174">
        <v>2278.6</v>
      </c>
      <c r="E5" s="174">
        <v>2386</v>
      </c>
      <c r="F5" s="174">
        <v>2092.1999999999998</v>
      </c>
      <c r="G5" s="174">
        <v>1828</v>
      </c>
      <c r="H5" s="334"/>
      <c r="I5" s="335">
        <v>115.11054590165836</v>
      </c>
      <c r="J5" s="174"/>
      <c r="K5" s="295" t="s">
        <v>124</v>
      </c>
      <c r="L5" s="337"/>
    </row>
    <row r="6" spans="2:12">
      <c r="B6" s="199" t="s">
        <v>64</v>
      </c>
      <c r="C6" s="174"/>
      <c r="D6" s="174">
        <v>2462.6</v>
      </c>
      <c r="E6" s="174">
        <v>2404.4</v>
      </c>
      <c r="F6" s="174">
        <v>2396.1999999999998</v>
      </c>
      <c r="G6" s="174">
        <v>2180.1999999999998</v>
      </c>
      <c r="H6" s="334"/>
      <c r="I6" s="335">
        <v>130.27837545468208</v>
      </c>
      <c r="J6" s="174"/>
      <c r="K6" s="297">
        <v>0.8</v>
      </c>
      <c r="L6" s="337"/>
    </row>
    <row r="7" spans="2:12">
      <c r="B7" s="199" t="s">
        <v>35</v>
      </c>
      <c r="C7" s="174">
        <v>253</v>
      </c>
      <c r="D7" s="174">
        <v>256.60000000000002</v>
      </c>
      <c r="E7" s="174">
        <v>598.79999999999995</v>
      </c>
      <c r="F7" s="174">
        <v>838.4</v>
      </c>
      <c r="G7" s="268"/>
      <c r="H7" s="334"/>
      <c r="I7" s="335">
        <v>121.63136017400188</v>
      </c>
      <c r="J7" s="174"/>
      <c r="K7" s="295" t="s">
        <v>125</v>
      </c>
      <c r="L7" s="337"/>
    </row>
    <row r="8" spans="2:12">
      <c r="B8" s="199" t="s">
        <v>123</v>
      </c>
      <c r="C8" s="174"/>
      <c r="D8" s="174">
        <v>33.6</v>
      </c>
      <c r="E8" s="174">
        <v>36.700000000000003</v>
      </c>
      <c r="F8" s="174">
        <v>18.3</v>
      </c>
      <c r="G8" s="174">
        <v>14</v>
      </c>
      <c r="H8" s="174"/>
      <c r="I8" s="335">
        <v>14.865340000596467</v>
      </c>
      <c r="J8" s="174"/>
      <c r="K8" s="297">
        <v>1</v>
      </c>
      <c r="L8" s="337"/>
    </row>
    <row r="9" spans="2:12">
      <c r="B9" s="199" t="s">
        <v>61</v>
      </c>
      <c r="C9" s="174"/>
      <c r="D9" s="174">
        <v>2741.8</v>
      </c>
      <c r="E9" s="174">
        <v>2935.2</v>
      </c>
      <c r="F9" s="174">
        <v>2793.6</v>
      </c>
      <c r="G9" s="174">
        <v>2791</v>
      </c>
      <c r="H9" s="174"/>
      <c r="I9" s="335">
        <v>188.31076088919249</v>
      </c>
      <c r="J9" s="174"/>
      <c r="K9" s="338" t="s">
        <v>126</v>
      </c>
      <c r="L9" s="337"/>
    </row>
    <row r="10" spans="2:12" ht="18" customHeight="1" thickBot="1">
      <c r="B10" s="199" t="s">
        <v>10</v>
      </c>
      <c r="C10" s="174"/>
      <c r="D10" s="174">
        <v>411</v>
      </c>
      <c r="E10" s="174">
        <v>439</v>
      </c>
      <c r="F10" s="174">
        <v>499</v>
      </c>
      <c r="G10" s="174">
        <v>408</v>
      </c>
      <c r="H10" s="174"/>
      <c r="I10" s="335">
        <v>67.259365312365333</v>
      </c>
      <c r="J10" s="174"/>
      <c r="K10" s="302">
        <v>1.2</v>
      </c>
      <c r="L10" s="337"/>
    </row>
    <row r="11" spans="2:12" ht="18.75" customHeight="1">
      <c r="B11" s="199" t="s">
        <v>11</v>
      </c>
      <c r="C11" s="174"/>
      <c r="D11" s="174">
        <v>0</v>
      </c>
      <c r="E11" s="174">
        <v>0</v>
      </c>
      <c r="F11" s="174" t="s">
        <v>153</v>
      </c>
      <c r="G11" s="174" t="s">
        <v>153</v>
      </c>
      <c r="H11" s="339"/>
      <c r="I11" s="335">
        <v>0.31622776601683794</v>
      </c>
      <c r="J11" s="174"/>
      <c r="L11" s="337"/>
    </row>
    <row r="12" spans="2:12">
      <c r="B12" s="199" t="s">
        <v>16</v>
      </c>
      <c r="C12" s="347"/>
      <c r="D12" s="347">
        <v>0.51604000000000005</v>
      </c>
      <c r="E12" s="347">
        <v>0.53461999999999998</v>
      </c>
      <c r="F12" s="347">
        <v>0.49351</v>
      </c>
      <c r="G12" s="347">
        <v>0.50787000000000004</v>
      </c>
      <c r="H12" s="301"/>
      <c r="I12" s="335">
        <v>2.7404255975223182E-2</v>
      </c>
      <c r="J12" s="174"/>
      <c r="L12" s="337"/>
    </row>
    <row r="13" spans="2:12">
      <c r="B13" s="199" t="s">
        <v>15</v>
      </c>
      <c r="C13" s="301"/>
      <c r="D13" s="301">
        <v>20.747963465810912</v>
      </c>
      <c r="E13" s="301">
        <v>23.440901523882697</v>
      </c>
      <c r="F13" s="301">
        <v>27.203118474175135</v>
      </c>
      <c r="G13" s="301">
        <v>31.51017927681556</v>
      </c>
      <c r="H13" s="340"/>
      <c r="I13" s="335">
        <v>2.9850068030577162</v>
      </c>
      <c r="J13" s="341"/>
      <c r="L13" s="337"/>
    </row>
    <row r="14" spans="2:12">
      <c r="B14" s="204" t="s">
        <v>105</v>
      </c>
      <c r="C14" s="342">
        <v>3435867</v>
      </c>
      <c r="D14" s="342">
        <v>3613027</v>
      </c>
      <c r="E14" s="342">
        <v>3603782</v>
      </c>
      <c r="F14" s="342">
        <v>3667878</v>
      </c>
      <c r="G14" s="269"/>
      <c r="I14" s="335">
        <v>446143.35729101172</v>
      </c>
      <c r="J14" s="174"/>
      <c r="K14" s="287"/>
      <c r="L14" s="284"/>
    </row>
    <row r="15" spans="2:12">
      <c r="G15" s="299"/>
      <c r="H15" s="343"/>
      <c r="I15" s="306"/>
      <c r="J15" s="282"/>
      <c r="K15" s="298"/>
      <c r="L15" s="284"/>
    </row>
    <row r="16" spans="2:12" ht="17.25" customHeight="1">
      <c r="C16" s="307"/>
      <c r="D16" s="307"/>
      <c r="E16" s="307"/>
      <c r="F16" s="307"/>
      <c r="G16" s="307"/>
      <c r="H16" s="343"/>
      <c r="I16" s="306"/>
      <c r="J16" s="282"/>
      <c r="L16" s="284"/>
    </row>
    <row r="17" spans="2:19">
      <c r="C17" s="307"/>
      <c r="D17" s="307"/>
      <c r="E17" s="307"/>
      <c r="F17" s="307"/>
      <c r="G17" s="307"/>
      <c r="H17" s="343"/>
      <c r="I17" s="306"/>
      <c r="J17" s="282"/>
      <c r="K17" s="282"/>
      <c r="L17" s="284"/>
    </row>
    <row r="18" spans="2:19" ht="18" customHeight="1">
      <c r="C18" s="307"/>
      <c r="D18" s="307"/>
      <c r="E18" s="307"/>
      <c r="F18" s="307"/>
      <c r="G18" s="307"/>
      <c r="H18" s="343"/>
      <c r="I18" s="306"/>
      <c r="J18" s="282"/>
      <c r="K18" s="282"/>
      <c r="L18" s="284"/>
    </row>
    <row r="19" spans="2:19">
      <c r="C19" s="307"/>
      <c r="D19" s="307"/>
      <c r="E19" s="307"/>
      <c r="F19" s="307"/>
      <c r="G19" s="307"/>
      <c r="H19" s="343"/>
      <c r="I19" s="306"/>
      <c r="J19" s="282"/>
      <c r="K19" s="282"/>
      <c r="L19" s="284"/>
    </row>
    <row r="20" spans="2:19" ht="18" customHeight="1">
      <c r="C20" s="307"/>
      <c r="D20" s="307"/>
      <c r="E20" s="307"/>
      <c r="F20" s="307"/>
      <c r="G20" s="307"/>
      <c r="H20" s="54"/>
      <c r="I20" s="306"/>
      <c r="J20" s="54"/>
      <c r="K20" s="282"/>
      <c r="L20" s="284"/>
    </row>
    <row r="21" spans="2:19">
      <c r="B21" s="288" t="s">
        <v>5</v>
      </c>
      <c r="C21" s="288" t="s">
        <v>104</v>
      </c>
      <c r="D21" s="288" t="str">
        <f>D3</f>
        <v>2018-19</v>
      </c>
      <c r="E21" s="288" t="str">
        <f>E3</f>
        <v>2019-20</v>
      </c>
      <c r="F21" s="288" t="s">
        <v>111</v>
      </c>
      <c r="G21" s="288" t="s">
        <v>113</v>
      </c>
      <c r="H21" s="334"/>
      <c r="I21" s="289" t="s">
        <v>90</v>
      </c>
      <c r="J21" s="174"/>
      <c r="K21" s="282"/>
      <c r="L21" s="284"/>
    </row>
    <row r="22" spans="2:19">
      <c r="B22" s="203" t="s">
        <v>62</v>
      </c>
      <c r="C22" s="174"/>
      <c r="D22" s="174">
        <v>2472.6</v>
      </c>
      <c r="E22" s="174">
        <v>2190</v>
      </c>
      <c r="F22" s="174">
        <v>1862.2</v>
      </c>
      <c r="G22" s="174">
        <v>1872</v>
      </c>
      <c r="H22" s="334"/>
      <c r="I22" s="335">
        <v>232.16501411232866</v>
      </c>
      <c r="J22" s="174"/>
      <c r="K22" s="282"/>
      <c r="L22" s="284"/>
    </row>
    <row r="23" spans="2:19">
      <c r="B23" s="199" t="s">
        <v>63</v>
      </c>
      <c r="C23" s="174"/>
      <c r="D23" s="174">
        <v>2464.1999999999998</v>
      </c>
      <c r="E23" s="174">
        <v>2559.4</v>
      </c>
      <c r="F23" s="174">
        <v>2313</v>
      </c>
      <c r="G23" s="174">
        <v>1979.4</v>
      </c>
      <c r="H23" s="334"/>
      <c r="I23" s="335">
        <v>99.672595141403988</v>
      </c>
      <c r="J23" s="174"/>
      <c r="K23" s="282"/>
      <c r="L23" s="284"/>
      <c r="M23" s="54"/>
      <c r="N23" s="54"/>
      <c r="O23" s="54"/>
      <c r="P23" s="54"/>
      <c r="Q23" s="54"/>
      <c r="R23" s="54"/>
      <c r="S23" s="54"/>
    </row>
    <row r="24" spans="2:19" ht="18" customHeight="1">
      <c r="B24" s="199" t="s">
        <v>64</v>
      </c>
      <c r="C24" s="174"/>
      <c r="D24" s="174">
        <v>3387.4</v>
      </c>
      <c r="E24" s="174">
        <v>3380.2</v>
      </c>
      <c r="F24" s="174">
        <v>3569.2</v>
      </c>
      <c r="G24" s="174">
        <v>3072.2</v>
      </c>
      <c r="H24" s="174"/>
      <c r="I24" s="335">
        <v>172.45717664909671</v>
      </c>
      <c r="J24" s="174"/>
      <c r="K24" s="282"/>
      <c r="L24" s="284"/>
    </row>
    <row r="25" spans="2:19" ht="18" customHeight="1">
      <c r="B25" s="199" t="s">
        <v>35</v>
      </c>
      <c r="C25" s="174">
        <v>0</v>
      </c>
      <c r="D25" s="174">
        <v>0</v>
      </c>
      <c r="E25" s="174">
        <v>0</v>
      </c>
      <c r="F25" s="174">
        <v>0</v>
      </c>
      <c r="G25" s="268"/>
      <c r="H25" s="174"/>
      <c r="I25" s="335">
        <v>0</v>
      </c>
      <c r="J25" s="174"/>
      <c r="K25" s="282"/>
      <c r="L25" s="284"/>
    </row>
    <row r="26" spans="2:19">
      <c r="B26" s="199" t="s">
        <v>123</v>
      </c>
      <c r="C26" s="174"/>
      <c r="D26" s="174">
        <v>92</v>
      </c>
      <c r="E26" s="174">
        <v>107</v>
      </c>
      <c r="F26" s="174">
        <v>109.7</v>
      </c>
      <c r="G26" s="174">
        <v>94.2</v>
      </c>
      <c r="H26" s="174"/>
      <c r="I26" s="335">
        <v>54.050466130172154</v>
      </c>
      <c r="J26" s="174"/>
      <c r="K26" s="282"/>
      <c r="L26" s="284"/>
    </row>
    <row r="27" spans="2:19" ht="18" customHeight="1">
      <c r="B27" s="199" t="s">
        <v>61</v>
      </c>
      <c r="C27" s="174"/>
      <c r="D27" s="174">
        <v>4097.3999999999996</v>
      </c>
      <c r="E27" s="174">
        <v>4398.2</v>
      </c>
      <c r="F27" s="174">
        <v>4572.8</v>
      </c>
      <c r="G27" s="174">
        <v>4284.3999999999996</v>
      </c>
      <c r="H27" s="174"/>
      <c r="I27" s="335">
        <v>271.72261100860442</v>
      </c>
      <c r="J27" s="174"/>
      <c r="K27" s="282"/>
      <c r="L27" s="284"/>
    </row>
    <row r="28" spans="2:19">
      <c r="B28" s="199" t="s">
        <v>10</v>
      </c>
      <c r="C28" s="174"/>
      <c r="D28" s="174">
        <v>719</v>
      </c>
      <c r="E28" s="174">
        <v>736</v>
      </c>
      <c r="F28" s="174">
        <v>686</v>
      </c>
      <c r="G28" s="174">
        <v>685</v>
      </c>
      <c r="H28" s="174"/>
      <c r="I28" s="335">
        <v>58.299990470744405</v>
      </c>
      <c r="J28" s="174"/>
      <c r="K28" s="282"/>
      <c r="L28" s="284"/>
    </row>
    <row r="29" spans="2:19">
      <c r="B29" s="199" t="s">
        <v>11</v>
      </c>
      <c r="C29" s="174"/>
      <c r="D29" s="174">
        <v>126</v>
      </c>
      <c r="E29" s="174">
        <v>146</v>
      </c>
      <c r="F29" s="174">
        <v>133</v>
      </c>
      <c r="G29" s="174">
        <v>148</v>
      </c>
      <c r="H29" s="339"/>
      <c r="I29" s="335">
        <v>23.504373115562053</v>
      </c>
      <c r="J29" s="174"/>
      <c r="K29" s="282"/>
      <c r="L29" s="284"/>
    </row>
    <row r="30" spans="2:19" ht="18" customHeight="1">
      <c r="B30" s="199" t="s">
        <v>16</v>
      </c>
      <c r="C30" s="347"/>
      <c r="D30" s="347">
        <v>0.57328000000000001</v>
      </c>
      <c r="E30" s="347">
        <v>0.59614999999999996</v>
      </c>
      <c r="F30" s="347">
        <v>0.59313000000000005</v>
      </c>
      <c r="G30" s="347">
        <v>0.62073999999999996</v>
      </c>
      <c r="H30" s="301"/>
      <c r="I30" s="335">
        <v>3.6287240549078219E-2</v>
      </c>
      <c r="J30" s="174"/>
      <c r="K30" s="282"/>
      <c r="L30" s="284"/>
    </row>
    <row r="31" spans="2:19" ht="18" customHeight="1">
      <c r="B31" s="199" t="s">
        <v>15</v>
      </c>
      <c r="C31" s="301"/>
      <c r="D31" s="301">
        <v>23.793901968351989</v>
      </c>
      <c r="E31" s="301">
        <v>25.830058939096268</v>
      </c>
      <c r="F31" s="301">
        <v>27.116066903193108</v>
      </c>
      <c r="G31" s="301">
        <v>26.789127203227864</v>
      </c>
      <c r="H31" s="340"/>
      <c r="I31" s="335">
        <v>2.2183869201585362</v>
      </c>
      <c r="J31" s="341"/>
      <c r="K31" s="282"/>
      <c r="L31" s="284"/>
    </row>
    <row r="32" spans="2:19">
      <c r="B32" s="204" t="s">
        <v>105</v>
      </c>
      <c r="C32" s="342">
        <v>22701905</v>
      </c>
      <c r="D32" s="342">
        <v>25640015</v>
      </c>
      <c r="E32" s="342">
        <v>27964586</v>
      </c>
      <c r="F32" s="342">
        <v>32200309</v>
      </c>
      <c r="G32" s="269"/>
      <c r="H32" s="283"/>
      <c r="I32" s="335">
        <v>3890633.7499911888</v>
      </c>
      <c r="J32" s="282"/>
      <c r="K32" s="282"/>
      <c r="L32" s="284"/>
    </row>
    <row r="33" spans="2:12">
      <c r="C33" s="282"/>
      <c r="D33" s="282"/>
      <c r="E33" s="282"/>
      <c r="F33" s="282"/>
      <c r="G33" s="270"/>
      <c r="H33" s="283"/>
      <c r="I33" s="306"/>
      <c r="J33" s="282"/>
      <c r="K33" s="282"/>
      <c r="L33" s="284"/>
    </row>
    <row r="34" spans="2:12">
      <c r="C34" s="282"/>
      <c r="D34" s="282"/>
      <c r="E34" s="282"/>
      <c r="F34" s="282"/>
      <c r="G34" s="282"/>
      <c r="H34" s="283"/>
      <c r="I34" s="306"/>
      <c r="J34" s="282"/>
      <c r="K34" s="282"/>
      <c r="L34" s="284"/>
    </row>
    <row r="35" spans="2:12">
      <c r="C35" s="282"/>
      <c r="D35" s="282"/>
      <c r="E35" s="282"/>
      <c r="F35" s="282"/>
      <c r="G35" s="282"/>
      <c r="H35" s="283"/>
      <c r="I35" s="306"/>
      <c r="J35" s="282"/>
      <c r="K35" s="282"/>
      <c r="L35" s="284"/>
    </row>
    <row r="36" spans="2:12" ht="18" customHeight="1">
      <c r="C36" s="282"/>
      <c r="D36" s="282"/>
      <c r="E36" s="282"/>
      <c r="F36" s="282"/>
      <c r="G36" s="282"/>
      <c r="H36" s="308"/>
      <c r="I36" s="306"/>
      <c r="J36" s="282"/>
      <c r="K36" s="282"/>
      <c r="L36" s="284"/>
    </row>
    <row r="37" spans="2:12" ht="18" customHeight="1">
      <c r="C37" s="344"/>
      <c r="D37" s="344"/>
      <c r="E37" s="344"/>
      <c r="F37" s="344"/>
      <c r="G37" s="344"/>
      <c r="H37" s="283"/>
      <c r="I37" s="306"/>
      <c r="J37" s="282"/>
      <c r="K37" s="282"/>
      <c r="L37" s="284"/>
    </row>
    <row r="38" spans="2:12" ht="18" customHeight="1">
      <c r="C38" s="282"/>
      <c r="D38" s="282"/>
      <c r="E38" s="282"/>
      <c r="F38" s="282"/>
      <c r="G38" s="282"/>
      <c r="H38" s="54"/>
      <c r="I38" s="306"/>
      <c r="J38" s="54"/>
      <c r="K38" s="282"/>
      <c r="L38" s="284"/>
    </row>
    <row r="39" spans="2:12">
      <c r="B39" s="288" t="s">
        <v>4</v>
      </c>
      <c r="C39" s="288" t="s">
        <v>104</v>
      </c>
      <c r="D39" s="288" t="str">
        <f>D21</f>
        <v>2018-19</v>
      </c>
      <c r="E39" s="288" t="str">
        <f>E21</f>
        <v>2019-20</v>
      </c>
      <c r="F39" s="288" t="s">
        <v>111</v>
      </c>
      <c r="G39" s="288" t="s">
        <v>113</v>
      </c>
      <c r="H39" s="334"/>
      <c r="I39" s="289" t="s">
        <v>90</v>
      </c>
      <c r="J39" s="174"/>
      <c r="K39" s="282"/>
      <c r="L39" s="284"/>
    </row>
    <row r="40" spans="2:12">
      <c r="B40" s="199" t="s">
        <v>62</v>
      </c>
      <c r="C40" s="174"/>
      <c r="D40" s="174">
        <v>3873</v>
      </c>
      <c r="E40" s="174">
        <v>4091.8</v>
      </c>
      <c r="F40" s="174">
        <v>3522.6</v>
      </c>
      <c r="G40" s="174">
        <v>3320.6</v>
      </c>
      <c r="H40" s="334"/>
      <c r="I40" s="335">
        <v>428.71101688666681</v>
      </c>
      <c r="J40" s="174"/>
      <c r="K40" s="282"/>
      <c r="L40" s="284"/>
    </row>
    <row r="41" spans="2:12">
      <c r="B41" s="199" t="s">
        <v>63</v>
      </c>
      <c r="C41" s="174"/>
      <c r="D41" s="174">
        <v>4406</v>
      </c>
      <c r="E41" s="174">
        <v>4328.3999999999996</v>
      </c>
      <c r="F41" s="174">
        <v>4265.3999999999996</v>
      </c>
      <c r="G41" s="174">
        <v>3697</v>
      </c>
      <c r="H41" s="334"/>
      <c r="I41" s="335">
        <v>374.40001246438743</v>
      </c>
      <c r="J41" s="174"/>
      <c r="K41" s="282"/>
      <c r="L41" s="284"/>
    </row>
    <row r="42" spans="2:12">
      <c r="B42" s="199" t="s">
        <v>64</v>
      </c>
      <c r="C42" s="174"/>
      <c r="D42" s="174">
        <v>5813.8</v>
      </c>
      <c r="E42" s="174">
        <v>5697.8</v>
      </c>
      <c r="F42" s="174">
        <v>5713.6</v>
      </c>
      <c r="G42" s="174">
        <v>5360</v>
      </c>
      <c r="H42" s="174"/>
      <c r="I42" s="335">
        <v>188.82020136745007</v>
      </c>
      <c r="J42" s="174"/>
      <c r="K42" s="282"/>
      <c r="L42" s="284"/>
    </row>
    <row r="43" spans="2:12" ht="18" customHeight="1">
      <c r="B43" s="199" t="s">
        <v>35</v>
      </c>
      <c r="C43" s="174">
        <v>0</v>
      </c>
      <c r="D43" s="174">
        <v>0</v>
      </c>
      <c r="E43" s="174">
        <v>0</v>
      </c>
      <c r="F43" s="174">
        <v>0</v>
      </c>
      <c r="G43" s="268"/>
      <c r="H43" s="174"/>
      <c r="I43" s="335">
        <v>0</v>
      </c>
      <c r="J43" s="174"/>
      <c r="K43" s="282"/>
      <c r="L43" s="284"/>
    </row>
    <row r="44" spans="2:12" ht="18" customHeight="1">
      <c r="B44" s="199" t="s">
        <v>123</v>
      </c>
      <c r="C44" s="174"/>
      <c r="D44" s="174">
        <v>133.1</v>
      </c>
      <c r="E44" s="174">
        <v>178.5</v>
      </c>
      <c r="F44" s="174">
        <v>207.3</v>
      </c>
      <c r="G44" s="174">
        <v>170.4</v>
      </c>
      <c r="H44" s="174"/>
      <c r="I44" s="335">
        <v>83.835182882181925</v>
      </c>
      <c r="J44" s="174"/>
      <c r="K44" s="282"/>
      <c r="L44" s="284"/>
    </row>
    <row r="45" spans="2:12" ht="18" customHeight="1">
      <c r="B45" s="199" t="s">
        <v>61</v>
      </c>
      <c r="C45" s="174"/>
      <c r="D45" s="174">
        <v>6707</v>
      </c>
      <c r="E45" s="174">
        <v>6648.4000000000005</v>
      </c>
      <c r="F45" s="174">
        <v>6434.2000000000007</v>
      </c>
      <c r="G45" s="174">
        <v>6198.4</v>
      </c>
      <c r="H45" s="174"/>
      <c r="I45" s="335">
        <v>178.39738538193618</v>
      </c>
      <c r="J45" s="174"/>
      <c r="K45" s="282"/>
      <c r="L45" s="284"/>
    </row>
    <row r="46" spans="2:12">
      <c r="B46" s="199" t="s">
        <v>10</v>
      </c>
      <c r="C46" s="174"/>
      <c r="D46" s="174">
        <v>789</v>
      </c>
      <c r="E46" s="174">
        <v>782</v>
      </c>
      <c r="F46" s="174">
        <v>722</v>
      </c>
      <c r="G46" s="174">
        <v>874</v>
      </c>
      <c r="H46" s="174"/>
      <c r="I46" s="335">
        <v>81.628970892011679</v>
      </c>
      <c r="J46" s="174"/>
      <c r="K46" s="282"/>
      <c r="L46" s="284"/>
    </row>
    <row r="47" spans="2:12">
      <c r="B47" s="199" t="s">
        <v>11</v>
      </c>
      <c r="C47" s="174"/>
      <c r="D47" s="174">
        <v>47</v>
      </c>
      <c r="E47" s="174">
        <v>56</v>
      </c>
      <c r="F47" s="174">
        <v>46</v>
      </c>
      <c r="G47" s="174">
        <v>51</v>
      </c>
      <c r="H47" s="339"/>
      <c r="I47" s="335">
        <v>16.868445229019912</v>
      </c>
      <c r="J47" s="341"/>
      <c r="K47" s="282"/>
      <c r="L47" s="284"/>
    </row>
    <row r="48" spans="2:12" ht="18" customHeight="1">
      <c r="B48" s="199" t="s">
        <v>16</v>
      </c>
      <c r="C48" s="347"/>
      <c r="D48" s="347">
        <v>0.53358000000000005</v>
      </c>
      <c r="E48" s="347">
        <v>0.57401000000000002</v>
      </c>
      <c r="F48" s="347">
        <v>0.59180999999999995</v>
      </c>
      <c r="G48" s="347">
        <v>0.59819</v>
      </c>
      <c r="H48" s="301"/>
      <c r="I48" s="335">
        <v>3.1370574676845737E-2</v>
      </c>
      <c r="J48" s="282"/>
      <c r="K48" s="282"/>
      <c r="L48" s="284"/>
    </row>
    <row r="49" spans="2:12" ht="18" customHeight="1">
      <c r="B49" s="199" t="s">
        <v>15</v>
      </c>
      <c r="C49" s="301"/>
      <c r="D49" s="301">
        <v>25.137111517367462</v>
      </c>
      <c r="E49" s="301">
        <v>25.240179982974581</v>
      </c>
      <c r="F49" s="301">
        <v>24.872315549812317</v>
      </c>
      <c r="G49" s="301">
        <v>25.534776902887142</v>
      </c>
      <c r="H49" s="340"/>
      <c r="I49" s="335">
        <v>2.07348696985339</v>
      </c>
      <c r="J49" s="282"/>
      <c r="K49" s="282"/>
      <c r="L49" s="284"/>
    </row>
    <row r="50" spans="2:12" ht="18" customHeight="1">
      <c r="B50" s="204" t="s">
        <v>105</v>
      </c>
      <c r="C50" s="342">
        <v>9677921</v>
      </c>
      <c r="D50" s="342">
        <v>10386271</v>
      </c>
      <c r="E50" s="342">
        <v>10308370</v>
      </c>
      <c r="F50" s="342">
        <v>11752201</v>
      </c>
      <c r="G50" s="269"/>
      <c r="H50" s="283"/>
      <c r="I50" s="335">
        <v>8032267.2880194327</v>
      </c>
      <c r="J50" s="282"/>
      <c r="K50" s="282"/>
      <c r="L50" s="284"/>
    </row>
    <row r="51" spans="2:12" ht="18" customHeight="1">
      <c r="C51" s="282"/>
      <c r="D51" s="282"/>
      <c r="E51" s="282"/>
      <c r="F51" s="282"/>
      <c r="G51" s="270"/>
      <c r="H51" s="283"/>
      <c r="I51" s="306"/>
      <c r="J51" s="282"/>
      <c r="K51" s="282"/>
      <c r="L51" s="284"/>
    </row>
    <row r="52" spans="2:12" ht="18" customHeight="1">
      <c r="C52" s="282"/>
      <c r="D52" s="282"/>
      <c r="E52" s="282"/>
      <c r="F52" s="282"/>
      <c r="G52" s="282"/>
      <c r="H52" s="283"/>
      <c r="I52" s="306"/>
      <c r="J52" s="282"/>
      <c r="K52" s="282"/>
      <c r="L52" s="284"/>
    </row>
    <row r="53" spans="2:12">
      <c r="C53" s="282"/>
      <c r="D53" s="282"/>
      <c r="E53" s="282"/>
      <c r="F53" s="282"/>
      <c r="G53" s="282"/>
      <c r="H53" s="283"/>
      <c r="I53" s="306"/>
      <c r="J53" s="339"/>
      <c r="K53" s="282"/>
      <c r="L53" s="281"/>
    </row>
    <row r="54" spans="2:12" ht="18" customHeight="1">
      <c r="C54" s="282"/>
      <c r="D54" s="282"/>
      <c r="E54" s="282"/>
      <c r="F54" s="282"/>
      <c r="G54" s="282"/>
      <c r="H54" s="283"/>
      <c r="I54" s="306"/>
      <c r="J54" s="54"/>
      <c r="K54" s="282"/>
      <c r="L54" s="284"/>
    </row>
    <row r="55" spans="2:12" ht="18" customHeight="1">
      <c r="C55" s="282"/>
      <c r="D55" s="282"/>
      <c r="E55" s="282"/>
      <c r="F55" s="282"/>
      <c r="G55" s="282"/>
      <c r="H55" s="339"/>
      <c r="I55" s="306"/>
      <c r="J55" s="174"/>
      <c r="K55" s="282"/>
      <c r="L55" s="284"/>
    </row>
    <row r="56" spans="2:12" ht="18" customHeight="1">
      <c r="B56" s="199"/>
      <c r="C56" s="339"/>
      <c r="D56" s="339"/>
      <c r="E56" s="339"/>
      <c r="F56" s="339"/>
      <c r="G56" s="339"/>
      <c r="H56" s="54"/>
      <c r="I56" s="345"/>
      <c r="J56" s="174"/>
      <c r="K56" s="298"/>
      <c r="L56" s="284"/>
    </row>
    <row r="57" spans="2:12" ht="18" customHeight="1">
      <c r="B57" s="288" t="s">
        <v>6</v>
      </c>
      <c r="C57" s="288" t="s">
        <v>104</v>
      </c>
      <c r="D57" s="288" t="str">
        <f>D39</f>
        <v>2018-19</v>
      </c>
      <c r="E57" s="288" t="str">
        <f>E39</f>
        <v>2019-20</v>
      </c>
      <c r="F57" s="288" t="s">
        <v>111</v>
      </c>
      <c r="G57" s="288" t="s">
        <v>113</v>
      </c>
      <c r="H57" s="334"/>
      <c r="I57" s="289" t="s">
        <v>90</v>
      </c>
      <c r="J57" s="174"/>
      <c r="K57" s="282"/>
      <c r="L57" s="284"/>
    </row>
    <row r="58" spans="2:12">
      <c r="B58" s="199" t="s">
        <v>62</v>
      </c>
      <c r="C58" s="174"/>
      <c r="D58" s="174">
        <v>1597.2</v>
      </c>
      <c r="E58" s="174">
        <v>1394.8</v>
      </c>
      <c r="F58" s="174">
        <v>1180.8</v>
      </c>
      <c r="G58" s="174">
        <v>1555</v>
      </c>
      <c r="H58" s="334"/>
      <c r="I58" s="335">
        <v>159.49801949310393</v>
      </c>
      <c r="J58" s="174"/>
      <c r="K58" s="282"/>
      <c r="L58" s="284"/>
    </row>
    <row r="59" spans="2:12" ht="18" customHeight="1">
      <c r="B59" s="199" t="s">
        <v>63</v>
      </c>
      <c r="C59" s="174"/>
      <c r="D59" s="174">
        <v>1562.8000000000002</v>
      </c>
      <c r="E59" s="174">
        <v>1516.4</v>
      </c>
      <c r="F59" s="174">
        <v>1117.4000000000001</v>
      </c>
      <c r="G59" s="174">
        <v>1123.4000000000001</v>
      </c>
      <c r="H59" s="334"/>
      <c r="I59" s="335">
        <v>150.86745470408417</v>
      </c>
      <c r="J59" s="174"/>
      <c r="K59" s="282"/>
      <c r="L59" s="284"/>
    </row>
    <row r="60" spans="2:12" ht="18" customHeight="1">
      <c r="B60" s="199" t="s">
        <v>64</v>
      </c>
      <c r="C60" s="174"/>
      <c r="D60" s="174">
        <v>1623.6</v>
      </c>
      <c r="E60" s="174">
        <v>1631.6</v>
      </c>
      <c r="F60" s="174">
        <v>1442</v>
      </c>
      <c r="G60" s="174">
        <v>1305.4000000000001</v>
      </c>
      <c r="H60" s="174"/>
      <c r="I60" s="335">
        <v>74.474601188742326</v>
      </c>
      <c r="J60" s="174"/>
      <c r="K60" s="282"/>
      <c r="L60" s="284"/>
    </row>
    <row r="61" spans="2:12" ht="18" customHeight="1">
      <c r="B61" s="199" t="s">
        <v>35</v>
      </c>
      <c r="C61" s="174">
        <v>133.4</v>
      </c>
      <c r="D61" s="174">
        <v>81</v>
      </c>
      <c r="E61" s="174">
        <v>19.2</v>
      </c>
      <c r="F61" s="174">
        <v>78</v>
      </c>
      <c r="G61" s="268"/>
      <c r="H61" s="174"/>
      <c r="I61" s="335">
        <v>74.069659405484288</v>
      </c>
      <c r="J61" s="174"/>
      <c r="K61" s="282"/>
      <c r="L61" s="284"/>
    </row>
    <row r="62" spans="2:12">
      <c r="B62" s="199" t="s">
        <v>123</v>
      </c>
      <c r="C62" s="174"/>
      <c r="D62" s="174">
        <v>10.6</v>
      </c>
      <c r="E62" s="174">
        <v>10.9</v>
      </c>
      <c r="F62" s="174" t="s">
        <v>153</v>
      </c>
      <c r="G62" s="174">
        <v>10.7</v>
      </c>
      <c r="H62" s="174"/>
      <c r="I62" s="335">
        <v>10.179259960003639</v>
      </c>
      <c r="J62" s="174"/>
      <c r="K62" s="282"/>
      <c r="L62" s="284"/>
    </row>
    <row r="63" spans="2:12" ht="18" customHeight="1">
      <c r="B63" s="199" t="s">
        <v>61</v>
      </c>
      <c r="C63" s="174"/>
      <c r="D63" s="174">
        <v>1971</v>
      </c>
      <c r="E63" s="174">
        <v>1721.2</v>
      </c>
      <c r="F63" s="174">
        <v>1764.8000000000002</v>
      </c>
      <c r="G63" s="174">
        <v>1439.2</v>
      </c>
      <c r="H63" s="174"/>
      <c r="I63" s="335">
        <v>168.30606511815188</v>
      </c>
      <c r="J63" s="174"/>
      <c r="K63" s="282"/>
      <c r="L63" s="284"/>
    </row>
    <row r="64" spans="2:12">
      <c r="B64" s="199" t="s">
        <v>10</v>
      </c>
      <c r="C64" s="174"/>
      <c r="D64" s="174">
        <v>326</v>
      </c>
      <c r="E64" s="174">
        <v>347</v>
      </c>
      <c r="F64" s="174">
        <v>299</v>
      </c>
      <c r="G64" s="174">
        <v>365</v>
      </c>
      <c r="H64" s="174"/>
      <c r="I64" s="335">
        <v>61.586524500088579</v>
      </c>
      <c r="J64" s="174"/>
      <c r="K64" s="282"/>
      <c r="L64" s="284"/>
    </row>
    <row r="65" spans="2:12">
      <c r="B65" s="199" t="s">
        <v>11</v>
      </c>
      <c r="C65" s="174"/>
      <c r="D65" s="174">
        <v>75</v>
      </c>
      <c r="E65" s="174">
        <v>93</v>
      </c>
      <c r="F65" s="174">
        <v>85</v>
      </c>
      <c r="G65" s="174">
        <v>62</v>
      </c>
      <c r="H65" s="339"/>
      <c r="I65" s="335">
        <v>10.855106325289187</v>
      </c>
      <c r="J65" s="341"/>
      <c r="K65" s="282"/>
      <c r="L65" s="284"/>
    </row>
    <row r="66" spans="2:12" ht="18" customHeight="1">
      <c r="B66" s="199" t="s">
        <v>16</v>
      </c>
      <c r="C66" s="347"/>
      <c r="D66" s="347">
        <v>0.38930999999999999</v>
      </c>
      <c r="E66" s="347">
        <v>0.38170999999999999</v>
      </c>
      <c r="F66" s="347">
        <v>0.39463999999999999</v>
      </c>
      <c r="G66" s="347">
        <v>0.39972000000000002</v>
      </c>
      <c r="H66" s="301"/>
      <c r="I66" s="335">
        <v>3.3215441924234902E-2</v>
      </c>
      <c r="J66" s="282"/>
      <c r="K66" s="282"/>
      <c r="L66" s="284"/>
    </row>
    <row r="67" spans="2:12" ht="18" customHeight="1">
      <c r="B67" s="199" t="s">
        <v>15</v>
      </c>
      <c r="C67" s="301"/>
      <c r="D67" s="301">
        <v>21.347372344390607</v>
      </c>
      <c r="E67" s="301">
        <v>19.286966686148453</v>
      </c>
      <c r="F67" s="301">
        <v>19.732609569762765</v>
      </c>
      <c r="G67" s="301">
        <v>15.778923253150056</v>
      </c>
      <c r="H67" s="340"/>
      <c r="I67" s="335">
        <v>2.190921445133136</v>
      </c>
      <c r="J67" s="282"/>
      <c r="K67" s="282"/>
      <c r="L67" s="284"/>
    </row>
    <row r="68" spans="2:12" ht="18" customHeight="1">
      <c r="B68" s="204" t="s">
        <v>105</v>
      </c>
      <c r="C68" s="342">
        <v>34220933</v>
      </c>
      <c r="D68" s="342">
        <v>32198776</v>
      </c>
      <c r="E68" s="342">
        <v>41250424</v>
      </c>
      <c r="F68" s="342">
        <v>48473603</v>
      </c>
      <c r="G68" s="269"/>
      <c r="H68" s="283"/>
      <c r="I68" s="335">
        <v>5709368.702928232</v>
      </c>
      <c r="J68" s="282"/>
      <c r="K68" s="282"/>
      <c r="L68" s="284"/>
    </row>
    <row r="69" spans="2:12">
      <c r="C69" s="282"/>
      <c r="D69" s="282"/>
      <c r="E69" s="282"/>
      <c r="F69" s="282"/>
      <c r="G69" s="270"/>
      <c r="H69" s="283"/>
      <c r="I69" s="306"/>
      <c r="J69" s="282"/>
      <c r="K69" s="282"/>
      <c r="L69" s="284"/>
    </row>
    <row r="70" spans="2:12">
      <c r="C70" s="282"/>
      <c r="D70" s="282"/>
      <c r="E70" s="282"/>
      <c r="F70" s="282"/>
      <c r="G70" s="282"/>
      <c r="H70" s="283"/>
      <c r="I70" s="306"/>
      <c r="K70" s="282"/>
      <c r="L70" s="284"/>
    </row>
    <row r="71" spans="2:12">
      <c r="C71" s="282"/>
      <c r="D71" s="282"/>
      <c r="E71" s="282"/>
      <c r="F71" s="282"/>
      <c r="G71" s="282"/>
      <c r="H71" s="283"/>
      <c r="I71" s="306"/>
      <c r="J71" s="339"/>
      <c r="K71" s="282"/>
      <c r="L71" s="281"/>
    </row>
    <row r="72" spans="2:12" ht="18" customHeight="1">
      <c r="C72" s="282"/>
      <c r="D72" s="282"/>
      <c r="E72" s="282"/>
      <c r="F72" s="282"/>
      <c r="G72" s="282"/>
      <c r="I72" s="306"/>
      <c r="J72" s="54"/>
      <c r="K72" s="282"/>
      <c r="L72" s="284"/>
    </row>
    <row r="73" spans="2:12" ht="18" customHeight="1">
      <c r="G73" s="299"/>
      <c r="H73" s="339"/>
      <c r="I73" s="346"/>
      <c r="J73" s="174"/>
      <c r="K73" s="282"/>
      <c r="L73" s="284"/>
    </row>
    <row r="74" spans="2:12" ht="18" customHeight="1">
      <c r="B74" s="199"/>
      <c r="C74" s="339"/>
      <c r="D74" s="339"/>
      <c r="E74" s="339"/>
      <c r="F74" s="339"/>
      <c r="G74" s="339"/>
      <c r="H74" s="54"/>
      <c r="I74" s="345"/>
      <c r="J74" s="174"/>
      <c r="K74" s="298"/>
      <c r="L74" s="284"/>
    </row>
    <row r="75" spans="2:12" ht="18" customHeight="1">
      <c r="B75" s="288" t="s">
        <v>2</v>
      </c>
      <c r="C75" s="288" t="s">
        <v>104</v>
      </c>
      <c r="D75" s="288" t="str">
        <f>D57</f>
        <v>2018-19</v>
      </c>
      <c r="E75" s="288" t="str">
        <f>E57</f>
        <v>2019-20</v>
      </c>
      <c r="F75" s="288" t="s">
        <v>111</v>
      </c>
      <c r="G75" s="288" t="s">
        <v>113</v>
      </c>
      <c r="H75" s="334"/>
      <c r="I75" s="289" t="s">
        <v>90</v>
      </c>
      <c r="J75" s="174"/>
      <c r="K75" s="282"/>
      <c r="L75" s="284"/>
    </row>
    <row r="76" spans="2:12">
      <c r="B76" s="199" t="s">
        <v>62</v>
      </c>
      <c r="C76" s="174"/>
      <c r="D76" s="174">
        <v>2076.4</v>
      </c>
      <c r="E76" s="174">
        <v>1962.6</v>
      </c>
      <c r="F76" s="174">
        <v>1760.4</v>
      </c>
      <c r="G76" s="174">
        <v>1743.8</v>
      </c>
      <c r="H76" s="334"/>
      <c r="I76" s="335">
        <v>305.97026435041846</v>
      </c>
      <c r="J76" s="174"/>
      <c r="K76" s="282"/>
      <c r="L76" s="284"/>
    </row>
    <row r="77" spans="2:12">
      <c r="B77" s="199" t="s">
        <v>63</v>
      </c>
      <c r="C77" s="174"/>
      <c r="D77" s="174">
        <v>2131.8000000000002</v>
      </c>
      <c r="E77" s="174">
        <v>2290</v>
      </c>
      <c r="F77" s="174">
        <v>2022.4</v>
      </c>
      <c r="G77" s="174">
        <v>2016</v>
      </c>
      <c r="H77" s="334"/>
      <c r="I77" s="335">
        <v>198.18706763504468</v>
      </c>
      <c r="J77" s="174"/>
      <c r="K77" s="282"/>
      <c r="L77" s="284"/>
    </row>
    <row r="78" spans="2:12" ht="18" customHeight="1">
      <c r="B78" s="199" t="s">
        <v>64</v>
      </c>
      <c r="C78" s="174"/>
      <c r="D78" s="174">
        <v>2644.8</v>
      </c>
      <c r="E78" s="174">
        <v>2566.4</v>
      </c>
      <c r="F78" s="174">
        <v>2672</v>
      </c>
      <c r="G78" s="174">
        <v>2522.4</v>
      </c>
      <c r="H78" s="174"/>
      <c r="I78" s="335">
        <v>146.09919917644999</v>
      </c>
      <c r="J78" s="174"/>
      <c r="K78" s="282"/>
      <c r="L78" s="284"/>
    </row>
    <row r="79" spans="2:12" ht="18" customHeight="1">
      <c r="B79" s="199" t="s">
        <v>35</v>
      </c>
      <c r="C79" s="174">
        <v>0</v>
      </c>
      <c r="D79" s="174">
        <v>0</v>
      </c>
      <c r="E79" s="174">
        <v>0</v>
      </c>
      <c r="F79" s="174">
        <v>0</v>
      </c>
      <c r="G79" s="268"/>
      <c r="H79" s="174"/>
      <c r="I79" s="335">
        <v>0</v>
      </c>
      <c r="J79" s="174"/>
      <c r="K79" s="282"/>
      <c r="L79" s="284"/>
    </row>
    <row r="80" spans="2:12" ht="18" customHeight="1">
      <c r="B80" s="199" t="s">
        <v>123</v>
      </c>
      <c r="C80" s="174"/>
      <c r="D80" s="174">
        <v>102.7</v>
      </c>
      <c r="E80" s="174">
        <v>82</v>
      </c>
      <c r="F80" s="174">
        <v>53.400000000000006</v>
      </c>
      <c r="G80" s="174">
        <v>68.099999999999994</v>
      </c>
      <c r="H80" s="174"/>
      <c r="I80" s="335">
        <v>44.243996454007437</v>
      </c>
      <c r="J80" s="174"/>
      <c r="K80" s="282"/>
      <c r="L80" s="284"/>
    </row>
    <row r="81" spans="2:12">
      <c r="B81" s="199" t="s">
        <v>61</v>
      </c>
      <c r="C81" s="174"/>
      <c r="D81" s="174">
        <v>3341</v>
      </c>
      <c r="E81" s="174">
        <v>3350.6</v>
      </c>
      <c r="F81" s="174">
        <v>3224</v>
      </c>
      <c r="G81" s="174">
        <v>3288.8</v>
      </c>
      <c r="H81" s="174"/>
      <c r="I81" s="335">
        <v>227.92681184001935</v>
      </c>
      <c r="J81" s="174"/>
      <c r="K81" s="282"/>
      <c r="L81" s="284"/>
    </row>
    <row r="82" spans="2:12" ht="18" customHeight="1">
      <c r="B82" s="199" t="s">
        <v>10</v>
      </c>
      <c r="C82" s="174"/>
      <c r="D82" s="174">
        <v>394</v>
      </c>
      <c r="E82" s="174">
        <v>403</v>
      </c>
      <c r="F82" s="174">
        <v>418</v>
      </c>
      <c r="G82" s="174">
        <v>416</v>
      </c>
      <c r="H82" s="174"/>
      <c r="I82" s="335">
        <v>36.432738634975607</v>
      </c>
      <c r="J82" s="174"/>
      <c r="K82" s="282"/>
      <c r="L82" s="284"/>
    </row>
    <row r="83" spans="2:12">
      <c r="B83" s="199" t="s">
        <v>11</v>
      </c>
      <c r="C83" s="174"/>
      <c r="D83" s="174">
        <v>25</v>
      </c>
      <c r="E83" s="174">
        <v>32</v>
      </c>
      <c r="F83" s="174">
        <v>25</v>
      </c>
      <c r="G83" s="174">
        <v>40</v>
      </c>
      <c r="H83" s="339"/>
      <c r="I83" s="335">
        <v>6.1427463998877068</v>
      </c>
      <c r="J83" s="341"/>
      <c r="K83" s="282"/>
      <c r="L83" s="284"/>
    </row>
    <row r="84" spans="2:12" ht="18" customHeight="1">
      <c r="B84" s="199" t="s">
        <v>16</v>
      </c>
      <c r="C84" s="347"/>
      <c r="D84" s="347">
        <v>0.63619999999999999</v>
      </c>
      <c r="E84" s="347">
        <v>0.64959999999999996</v>
      </c>
      <c r="F84" s="347">
        <v>0.65315999999999996</v>
      </c>
      <c r="G84" s="347">
        <v>0.67484</v>
      </c>
      <c r="H84" s="301"/>
      <c r="I84" s="335">
        <v>2.7358625371575643E-2</v>
      </c>
      <c r="J84" s="282"/>
      <c r="K84" s="282"/>
      <c r="L84" s="284"/>
    </row>
    <row r="85" spans="2:12">
      <c r="B85" s="199" t="s">
        <v>15</v>
      </c>
      <c r="C85" s="301"/>
      <c r="D85" s="301">
        <v>24.404113732607378</v>
      </c>
      <c r="E85" s="301">
        <v>24.879792873874983</v>
      </c>
      <c r="F85" s="301">
        <v>24.072216649949848</v>
      </c>
      <c r="G85" s="301">
        <v>25.558280624757973</v>
      </c>
      <c r="H85" s="340"/>
      <c r="I85" s="335">
        <v>2.6789945589619077</v>
      </c>
      <c r="J85" s="282"/>
      <c r="K85" s="282"/>
      <c r="L85" s="284"/>
    </row>
    <row r="86" spans="2:12" ht="18" customHeight="1">
      <c r="B86" s="204" t="s">
        <v>105</v>
      </c>
      <c r="C86" s="342">
        <v>16587503</v>
      </c>
      <c r="D86" s="342">
        <v>21519652</v>
      </c>
      <c r="E86" s="342">
        <v>21664689</v>
      </c>
      <c r="F86" s="342">
        <v>22737004</v>
      </c>
      <c r="G86" s="269"/>
      <c r="H86" s="283"/>
      <c r="I86" s="335">
        <v>4808281.4187848605</v>
      </c>
      <c r="J86" s="282"/>
      <c r="K86" s="282"/>
      <c r="L86" s="284"/>
    </row>
    <row r="87" spans="2:12">
      <c r="C87" s="282"/>
      <c r="D87" s="282"/>
      <c r="E87" s="282"/>
      <c r="F87" s="282"/>
      <c r="G87" s="270"/>
      <c r="H87" s="283"/>
      <c r="I87" s="306"/>
      <c r="J87" s="282"/>
      <c r="K87" s="282"/>
      <c r="L87" s="284"/>
    </row>
    <row r="88" spans="2:12">
      <c r="C88" s="282"/>
      <c r="D88" s="282"/>
      <c r="E88" s="282"/>
      <c r="F88" s="282"/>
      <c r="G88" s="282"/>
      <c r="H88" s="283"/>
      <c r="I88" s="306"/>
      <c r="J88" s="282"/>
      <c r="K88" s="282"/>
      <c r="L88" s="284"/>
    </row>
    <row r="89" spans="2:12">
      <c r="C89" s="282"/>
      <c r="D89" s="282"/>
      <c r="E89" s="282"/>
      <c r="F89" s="282"/>
      <c r="G89" s="282"/>
      <c r="H89" s="283"/>
      <c r="I89" s="306"/>
      <c r="J89" s="339"/>
      <c r="K89" s="282"/>
      <c r="L89" s="281"/>
    </row>
    <row r="90" spans="2:12">
      <c r="C90" s="282"/>
      <c r="D90" s="282"/>
      <c r="E90" s="282"/>
      <c r="F90" s="282"/>
      <c r="G90" s="282"/>
      <c r="H90" s="283"/>
      <c r="I90" s="306"/>
      <c r="J90" s="54"/>
      <c r="K90" s="282"/>
      <c r="L90" s="284"/>
    </row>
    <row r="91" spans="2:12" ht="18" customHeight="1">
      <c r="C91" s="282"/>
      <c r="D91" s="282"/>
      <c r="E91" s="282"/>
      <c r="F91" s="282"/>
      <c r="G91" s="282"/>
      <c r="H91" s="339"/>
      <c r="I91" s="306"/>
      <c r="J91" s="174"/>
      <c r="K91" s="282"/>
      <c r="L91" s="284"/>
    </row>
    <row r="92" spans="2:12" ht="18" customHeight="1">
      <c r="B92" s="199"/>
      <c r="C92" s="339"/>
      <c r="D92" s="339"/>
      <c r="E92" s="339"/>
      <c r="F92" s="339"/>
      <c r="G92" s="339"/>
      <c r="H92" s="54"/>
      <c r="I92" s="345"/>
      <c r="J92" s="174"/>
      <c r="K92" s="298"/>
      <c r="L92" s="284"/>
    </row>
    <row r="93" spans="2:12">
      <c r="B93" s="288" t="s">
        <v>127</v>
      </c>
      <c r="C93" s="288" t="s">
        <v>104</v>
      </c>
      <c r="D93" s="288" t="str">
        <f>D75</f>
        <v>2018-19</v>
      </c>
      <c r="E93" s="288" t="str">
        <f>E75</f>
        <v>2019-20</v>
      </c>
      <c r="F93" s="288" t="s">
        <v>111</v>
      </c>
      <c r="G93" s="288" t="s">
        <v>113</v>
      </c>
      <c r="H93" s="334"/>
      <c r="I93" s="289" t="s">
        <v>90</v>
      </c>
      <c r="J93" s="174"/>
      <c r="K93" s="282"/>
      <c r="L93" s="284"/>
    </row>
    <row r="94" spans="2:12" ht="18" customHeight="1">
      <c r="B94" s="199" t="s">
        <v>62</v>
      </c>
      <c r="C94" s="174"/>
      <c r="D94" s="174">
        <v>3585.4</v>
      </c>
      <c r="E94" s="174">
        <v>3675.6000000000004</v>
      </c>
      <c r="F94" s="174">
        <v>2990.2</v>
      </c>
      <c r="G94" s="174">
        <v>2965.4</v>
      </c>
      <c r="H94" s="334"/>
      <c r="I94" s="335">
        <v>238.49847332378852</v>
      </c>
      <c r="J94" s="174"/>
      <c r="K94" s="282"/>
      <c r="L94" s="284"/>
    </row>
    <row r="95" spans="2:12">
      <c r="B95" s="199" t="s">
        <v>63</v>
      </c>
      <c r="C95" s="174"/>
      <c r="D95" s="174">
        <v>4016.8</v>
      </c>
      <c r="E95" s="174">
        <v>3933.4</v>
      </c>
      <c r="F95" s="174">
        <v>3814</v>
      </c>
      <c r="G95" s="174">
        <v>3429.4</v>
      </c>
      <c r="H95" s="334"/>
      <c r="I95" s="335">
        <v>127.56200235353968</v>
      </c>
      <c r="J95" s="174"/>
      <c r="K95" s="282"/>
      <c r="L95" s="284"/>
    </row>
    <row r="96" spans="2:12" ht="18" customHeight="1">
      <c r="B96" s="199" t="s">
        <v>64</v>
      </c>
      <c r="C96" s="174"/>
      <c r="D96" s="174">
        <v>4484</v>
      </c>
      <c r="E96" s="174">
        <v>4571.2</v>
      </c>
      <c r="F96" s="174">
        <v>4680.2</v>
      </c>
      <c r="G96" s="174">
        <v>4244.2</v>
      </c>
      <c r="H96" s="174"/>
      <c r="I96" s="335">
        <v>151.43409420896231</v>
      </c>
      <c r="J96" s="174"/>
      <c r="K96" s="282"/>
      <c r="L96" s="284"/>
    </row>
    <row r="97" spans="2:12">
      <c r="B97" s="199" t="s">
        <v>35</v>
      </c>
      <c r="C97" s="174">
        <v>0</v>
      </c>
      <c r="D97" s="174">
        <v>0</v>
      </c>
      <c r="E97" s="174">
        <v>0</v>
      </c>
      <c r="F97" s="174">
        <v>0</v>
      </c>
      <c r="G97" s="268"/>
      <c r="H97" s="174"/>
      <c r="I97" s="335">
        <v>0</v>
      </c>
      <c r="J97" s="174"/>
      <c r="K97" s="282"/>
      <c r="L97" s="284"/>
    </row>
    <row r="98" spans="2:12" ht="18" customHeight="1">
      <c r="B98" s="199" t="s">
        <v>123</v>
      </c>
      <c r="C98" s="174"/>
      <c r="D98" s="174">
        <v>87.2</v>
      </c>
      <c r="E98" s="174">
        <v>70.7</v>
      </c>
      <c r="F98" s="174">
        <v>83.2</v>
      </c>
      <c r="G98" s="174">
        <v>74.8</v>
      </c>
      <c r="H98" s="174"/>
      <c r="I98" s="335">
        <v>49.99717769812387</v>
      </c>
      <c r="J98" s="174"/>
      <c r="K98" s="282"/>
      <c r="L98" s="284"/>
    </row>
    <row r="99" spans="2:12">
      <c r="B99" s="199" t="s">
        <v>61</v>
      </c>
      <c r="C99" s="174"/>
      <c r="D99" s="174">
        <v>5076.6000000000004</v>
      </c>
      <c r="E99" s="174">
        <v>5284.6</v>
      </c>
      <c r="F99" s="174">
        <v>5393.8</v>
      </c>
      <c r="G99" s="174">
        <v>5213.8</v>
      </c>
      <c r="H99" s="339"/>
      <c r="I99" s="335">
        <v>231.26250212450981</v>
      </c>
      <c r="J99" s="174"/>
      <c r="K99" s="282"/>
      <c r="L99" s="284"/>
    </row>
    <row r="100" spans="2:12" ht="18" customHeight="1">
      <c r="B100" s="199" t="s">
        <v>10</v>
      </c>
      <c r="C100" s="174"/>
      <c r="D100" s="174">
        <v>966</v>
      </c>
      <c r="E100" s="174">
        <v>943</v>
      </c>
      <c r="F100" s="174">
        <v>1069</v>
      </c>
      <c r="G100" s="174">
        <v>1166</v>
      </c>
      <c r="H100" s="301"/>
      <c r="I100" s="335">
        <v>58.617782664004316</v>
      </c>
      <c r="J100" s="174"/>
      <c r="K100" s="282"/>
      <c r="L100" s="284"/>
    </row>
    <row r="101" spans="2:12">
      <c r="B101" s="199" t="s">
        <v>11</v>
      </c>
      <c r="C101" s="174"/>
      <c r="D101" s="174">
        <v>237</v>
      </c>
      <c r="E101" s="174">
        <v>286</v>
      </c>
      <c r="F101" s="174">
        <v>243</v>
      </c>
      <c r="G101" s="174">
        <v>295</v>
      </c>
      <c r="H101" s="340"/>
      <c r="I101" s="335">
        <v>14.142135623730951</v>
      </c>
      <c r="J101" s="341"/>
      <c r="K101" s="282"/>
      <c r="L101" s="284"/>
    </row>
    <row r="102" spans="2:12">
      <c r="B102" s="199" t="s">
        <v>16</v>
      </c>
      <c r="C102" s="347"/>
      <c r="D102" s="347">
        <v>0.58360999999999996</v>
      </c>
      <c r="E102" s="347">
        <v>0.56625000000000003</v>
      </c>
      <c r="F102" s="347">
        <v>0.59533000000000003</v>
      </c>
      <c r="G102" s="347">
        <v>0.53029000000000004</v>
      </c>
      <c r="H102" s="283"/>
      <c r="I102" s="335">
        <v>4.6794574578683808E-2</v>
      </c>
      <c r="J102" s="282"/>
      <c r="K102" s="282"/>
      <c r="L102" s="284"/>
    </row>
    <row r="103" spans="2:12" ht="18" customHeight="1">
      <c r="B103" s="199" t="s">
        <v>15</v>
      </c>
      <c r="C103" s="301"/>
      <c r="D103" s="301">
        <v>22.699271279392981</v>
      </c>
      <c r="E103" s="301">
        <v>23.144023756495915</v>
      </c>
      <c r="F103" s="301">
        <v>24.061612083146404</v>
      </c>
      <c r="G103" s="301">
        <v>23.577890217724622</v>
      </c>
      <c r="H103" s="283"/>
      <c r="I103" s="335">
        <v>1.7841867056567224</v>
      </c>
      <c r="J103" s="282"/>
      <c r="K103" s="282"/>
      <c r="L103" s="284"/>
    </row>
    <row r="104" spans="2:12" ht="18" customHeight="1">
      <c r="B104" s="204" t="s">
        <v>105</v>
      </c>
      <c r="C104" s="342">
        <v>57065196</v>
      </c>
      <c r="D104" s="342">
        <v>50872444</v>
      </c>
      <c r="E104" s="342">
        <v>53236196</v>
      </c>
      <c r="F104" s="342">
        <v>50710234</v>
      </c>
      <c r="G104" s="269"/>
      <c r="H104" s="283"/>
      <c r="I104" s="335">
        <v>7583200.8599247588</v>
      </c>
      <c r="J104" s="282"/>
      <c r="K104" s="282"/>
      <c r="L104" s="284"/>
    </row>
    <row r="105" spans="2:12">
      <c r="C105" s="282"/>
      <c r="D105" s="282"/>
      <c r="E105" s="282"/>
      <c r="F105" s="282"/>
      <c r="G105" s="270"/>
      <c r="H105" s="283"/>
      <c r="I105" s="306"/>
      <c r="J105" s="282"/>
      <c r="K105" s="282"/>
      <c r="L105" s="284"/>
    </row>
    <row r="106" spans="2:12" ht="18" customHeight="1">
      <c r="C106" s="282"/>
      <c r="D106" s="282"/>
      <c r="E106" s="282"/>
      <c r="F106" s="282"/>
      <c r="G106" s="282"/>
      <c r="H106" s="283"/>
      <c r="I106" s="306"/>
      <c r="J106" s="282"/>
      <c r="K106" s="282"/>
      <c r="L106" s="284"/>
    </row>
    <row r="107" spans="2:12" ht="18" customHeight="1">
      <c r="C107" s="282"/>
      <c r="D107" s="282"/>
      <c r="E107" s="282"/>
      <c r="F107" s="282"/>
      <c r="G107" s="282"/>
      <c r="H107" s="339"/>
      <c r="I107" s="306"/>
      <c r="J107" s="339"/>
      <c r="K107" s="282"/>
      <c r="L107" s="281"/>
    </row>
    <row r="108" spans="2:12" ht="18" customHeight="1">
      <c r="C108" s="282"/>
      <c r="D108" s="282"/>
      <c r="E108" s="282"/>
      <c r="F108" s="282"/>
      <c r="G108" s="282"/>
      <c r="H108" s="54"/>
      <c r="I108" s="306"/>
      <c r="J108" s="54"/>
      <c r="K108" s="282"/>
      <c r="L108" s="284"/>
    </row>
    <row r="109" spans="2:12">
      <c r="C109" s="282"/>
      <c r="D109" s="282"/>
      <c r="E109" s="282"/>
      <c r="F109" s="282"/>
      <c r="G109" s="282"/>
      <c r="H109" s="334"/>
      <c r="I109" s="306"/>
      <c r="J109" s="174"/>
      <c r="K109" s="282"/>
      <c r="L109" s="284"/>
    </row>
    <row r="110" spans="2:12" ht="18" customHeight="1">
      <c r="B110" s="199"/>
      <c r="C110" s="339"/>
      <c r="D110" s="339"/>
      <c r="E110" s="339"/>
      <c r="F110" s="339"/>
      <c r="G110" s="339"/>
      <c r="H110" s="334"/>
      <c r="I110" s="345"/>
      <c r="J110" s="174"/>
      <c r="K110" s="298"/>
      <c r="L110" s="284"/>
    </row>
    <row r="111" spans="2:12">
      <c r="B111" s="288" t="s">
        <v>3</v>
      </c>
      <c r="C111" s="288" t="s">
        <v>104</v>
      </c>
      <c r="D111" s="288" t="str">
        <f>D93</f>
        <v>2018-19</v>
      </c>
      <c r="E111" s="288" t="str">
        <f>E93</f>
        <v>2019-20</v>
      </c>
      <c r="F111" s="288" t="s">
        <v>111</v>
      </c>
      <c r="G111" s="288" t="s">
        <v>113</v>
      </c>
      <c r="H111" s="334"/>
      <c r="I111" s="289" t="s">
        <v>90</v>
      </c>
      <c r="J111" s="174"/>
      <c r="K111" s="282"/>
      <c r="L111" s="284"/>
    </row>
    <row r="112" spans="2:12" ht="18" customHeight="1">
      <c r="B112" s="199" t="s">
        <v>62</v>
      </c>
      <c r="C112" s="174"/>
      <c r="D112" s="174">
        <v>2423.4</v>
      </c>
      <c r="E112" s="174">
        <v>2533.4</v>
      </c>
      <c r="F112" s="174">
        <v>2247.4</v>
      </c>
      <c r="G112" s="174">
        <v>2065.1999999999998</v>
      </c>
      <c r="H112" s="174"/>
      <c r="I112" s="335">
        <v>124.37952850493974</v>
      </c>
      <c r="J112" s="174"/>
      <c r="K112" s="282"/>
      <c r="L112" s="284"/>
    </row>
    <row r="113" spans="2:12" ht="18" customHeight="1">
      <c r="B113" s="199" t="s">
        <v>63</v>
      </c>
      <c r="C113" s="174"/>
      <c r="D113" s="174">
        <v>2339.8000000000002</v>
      </c>
      <c r="E113" s="174">
        <v>2473</v>
      </c>
      <c r="F113" s="174">
        <v>2513.6</v>
      </c>
      <c r="G113" s="174">
        <v>2204.1999999999998</v>
      </c>
      <c r="H113" s="174"/>
      <c r="I113" s="335">
        <v>119.8001317009107</v>
      </c>
      <c r="J113" s="174"/>
      <c r="K113" s="282"/>
      <c r="L113" s="284"/>
    </row>
    <row r="114" spans="2:12">
      <c r="B114" s="199" t="s">
        <v>64</v>
      </c>
      <c r="C114" s="174"/>
      <c r="D114" s="174">
        <v>2719.2</v>
      </c>
      <c r="E114" s="174">
        <v>2861.2</v>
      </c>
      <c r="F114" s="174">
        <v>2867</v>
      </c>
      <c r="G114" s="174">
        <v>2753.2</v>
      </c>
      <c r="H114" s="174"/>
      <c r="I114" s="335">
        <v>194.33699939366488</v>
      </c>
      <c r="J114" s="174"/>
      <c r="K114" s="282"/>
      <c r="L114" s="284"/>
    </row>
    <row r="115" spans="2:12">
      <c r="B115" s="199" t="s">
        <v>35</v>
      </c>
      <c r="C115" s="174">
        <v>0</v>
      </c>
      <c r="D115" s="174">
        <v>0</v>
      </c>
      <c r="E115" s="174">
        <v>0</v>
      </c>
      <c r="F115" s="174">
        <v>0</v>
      </c>
      <c r="G115" s="268"/>
      <c r="H115" s="174"/>
      <c r="I115" s="335">
        <v>0</v>
      </c>
      <c r="J115" s="174"/>
      <c r="K115" s="282"/>
      <c r="L115" s="284"/>
    </row>
    <row r="116" spans="2:12">
      <c r="B116" s="199" t="s">
        <v>123</v>
      </c>
      <c r="C116" s="174"/>
      <c r="D116" s="174">
        <v>37.799999999999997</v>
      </c>
      <c r="E116" s="174">
        <v>40.6</v>
      </c>
      <c r="F116" s="174">
        <v>52.9</v>
      </c>
      <c r="G116" s="174">
        <v>45</v>
      </c>
      <c r="H116" s="174"/>
      <c r="I116" s="335">
        <v>21.172162016299716</v>
      </c>
      <c r="J116" s="174"/>
      <c r="K116" s="282"/>
      <c r="L116" s="284"/>
    </row>
    <row r="117" spans="2:12">
      <c r="B117" s="199" t="s">
        <v>61</v>
      </c>
      <c r="C117" s="174"/>
      <c r="D117" s="174">
        <v>3281.8</v>
      </c>
      <c r="E117" s="174">
        <v>3210.2</v>
      </c>
      <c r="F117" s="174">
        <v>3351.6000000000004</v>
      </c>
      <c r="G117" s="174">
        <v>3201.2</v>
      </c>
      <c r="H117" s="339"/>
      <c r="I117" s="335">
        <v>301.39515295077689</v>
      </c>
      <c r="J117" s="174"/>
      <c r="K117" s="282"/>
      <c r="L117" s="284"/>
    </row>
    <row r="118" spans="2:12" ht="18" customHeight="1">
      <c r="B118" s="199" t="s">
        <v>10</v>
      </c>
      <c r="C118" s="174"/>
      <c r="D118" s="174">
        <v>400</v>
      </c>
      <c r="E118" s="174">
        <v>413</v>
      </c>
      <c r="F118" s="174">
        <v>394</v>
      </c>
      <c r="G118" s="174">
        <v>407</v>
      </c>
      <c r="H118" s="301"/>
      <c r="I118" s="335">
        <v>37.014861880061098</v>
      </c>
      <c r="J118" s="174"/>
      <c r="K118" s="282"/>
      <c r="L118" s="284"/>
    </row>
    <row r="119" spans="2:12" ht="18" customHeight="1">
      <c r="B119" s="199" t="s">
        <v>11</v>
      </c>
      <c r="C119" s="174"/>
      <c r="D119" s="174">
        <v>68</v>
      </c>
      <c r="E119" s="174">
        <v>87</v>
      </c>
      <c r="F119" s="174">
        <v>73</v>
      </c>
      <c r="G119" s="174">
        <v>81</v>
      </c>
      <c r="H119" s="340"/>
      <c r="I119" s="335">
        <v>14.231811003679208</v>
      </c>
      <c r="J119" s="341"/>
      <c r="K119" s="282"/>
      <c r="L119" s="284"/>
    </row>
    <row r="120" spans="2:12">
      <c r="B120" s="199" t="s">
        <v>16</v>
      </c>
      <c r="C120" s="347"/>
      <c r="D120" s="347">
        <v>0.63897000000000004</v>
      </c>
      <c r="E120" s="347">
        <v>0.66291999999999995</v>
      </c>
      <c r="F120" s="347">
        <v>0.67405000000000004</v>
      </c>
      <c r="G120" s="347">
        <v>0.66037999999999997</v>
      </c>
      <c r="H120" s="283"/>
      <c r="I120" s="335">
        <v>5.2704692432879667E-2</v>
      </c>
      <c r="J120" s="282"/>
      <c r="K120" s="282"/>
      <c r="L120" s="284"/>
    </row>
    <row r="121" spans="2:12" ht="18" customHeight="1">
      <c r="B121" s="199" t="s">
        <v>15</v>
      </c>
      <c r="C121" s="301"/>
      <c r="D121" s="301">
        <v>22.194420783645654</v>
      </c>
      <c r="E121" s="301">
        <v>21.611509274873526</v>
      </c>
      <c r="F121" s="301">
        <v>22.503953610964679</v>
      </c>
      <c r="G121" s="301">
        <v>22.108178559791465</v>
      </c>
      <c r="H121" s="283"/>
      <c r="I121" s="335">
        <v>1.9647550302123855</v>
      </c>
      <c r="J121" s="282"/>
      <c r="K121" s="282"/>
      <c r="L121" s="284"/>
    </row>
    <row r="122" spans="2:12" ht="18" customHeight="1">
      <c r="B122" s="204" t="s">
        <v>105</v>
      </c>
      <c r="C122" s="342">
        <v>9483177</v>
      </c>
      <c r="D122" s="342">
        <v>10624464</v>
      </c>
      <c r="E122" s="342">
        <v>12221361</v>
      </c>
      <c r="F122" s="342">
        <v>14236679.15</v>
      </c>
      <c r="G122" s="269"/>
      <c r="H122" s="283"/>
      <c r="I122" s="335">
        <v>1631048.553743657</v>
      </c>
      <c r="J122" s="282"/>
      <c r="K122" s="282"/>
      <c r="L122" s="284"/>
    </row>
    <row r="123" spans="2:12" ht="18" customHeight="1">
      <c r="C123" s="282"/>
      <c r="D123" s="282"/>
      <c r="E123" s="282"/>
      <c r="F123" s="282"/>
      <c r="G123" s="270"/>
      <c r="H123" s="283"/>
      <c r="I123" s="306"/>
      <c r="J123" s="282"/>
      <c r="K123" s="282"/>
      <c r="L123" s="284"/>
    </row>
    <row r="124" spans="2:12">
      <c r="C124" s="282"/>
      <c r="D124" s="282"/>
      <c r="E124" s="282"/>
      <c r="F124" s="282"/>
      <c r="G124" s="282"/>
      <c r="H124" s="283"/>
      <c r="I124" s="306"/>
      <c r="J124" s="282"/>
      <c r="K124" s="282"/>
      <c r="L124" s="284"/>
    </row>
    <row r="125" spans="2:12">
      <c r="C125" s="282"/>
      <c r="D125" s="282"/>
      <c r="E125" s="282"/>
      <c r="F125" s="282"/>
      <c r="G125" s="282"/>
      <c r="H125" s="339"/>
      <c r="I125" s="306"/>
      <c r="J125" s="339"/>
      <c r="K125" s="282"/>
      <c r="L125" s="281"/>
    </row>
    <row r="126" spans="2:12" ht="18" customHeight="1">
      <c r="C126" s="282"/>
      <c r="D126" s="282"/>
      <c r="E126" s="282"/>
      <c r="F126" s="282"/>
      <c r="G126" s="282"/>
      <c r="H126" s="54"/>
      <c r="I126" s="306"/>
      <c r="J126" s="54"/>
      <c r="K126" s="282"/>
      <c r="L126" s="284"/>
    </row>
    <row r="127" spans="2:12" ht="18" customHeight="1">
      <c r="C127" s="282"/>
      <c r="D127" s="282"/>
      <c r="E127" s="282"/>
      <c r="F127" s="282"/>
      <c r="G127" s="282"/>
      <c r="H127" s="334"/>
      <c r="I127" s="306"/>
      <c r="J127" s="174"/>
      <c r="K127" s="282"/>
      <c r="L127" s="284"/>
    </row>
    <row r="128" spans="2:12">
      <c r="B128" s="199"/>
      <c r="C128" s="339"/>
      <c r="D128" s="339"/>
      <c r="E128" s="339"/>
      <c r="F128" s="339"/>
      <c r="G128" s="339"/>
      <c r="H128" s="334"/>
      <c r="I128" s="345"/>
      <c r="J128" s="174"/>
      <c r="K128" s="298"/>
      <c r="L128" s="284"/>
    </row>
    <row r="129" spans="2:12">
      <c r="B129" s="288" t="s">
        <v>7</v>
      </c>
      <c r="C129" s="288" t="s">
        <v>104</v>
      </c>
      <c r="D129" s="288" t="str">
        <f>D111</f>
        <v>2018-19</v>
      </c>
      <c r="E129" s="288" t="str">
        <f>E111</f>
        <v>2019-20</v>
      </c>
      <c r="F129" s="288" t="s">
        <v>111</v>
      </c>
      <c r="G129" s="288" t="s">
        <v>113</v>
      </c>
      <c r="H129" s="334"/>
      <c r="I129" s="289" t="s">
        <v>90</v>
      </c>
      <c r="J129" s="174"/>
      <c r="K129" s="282"/>
      <c r="L129" s="284"/>
    </row>
    <row r="130" spans="2:12">
      <c r="B130" s="199" t="s">
        <v>62</v>
      </c>
      <c r="C130" s="174"/>
      <c r="D130" s="174">
        <v>5632.8</v>
      </c>
      <c r="E130" s="174">
        <v>5500</v>
      </c>
      <c r="F130" s="174">
        <v>5348.4</v>
      </c>
      <c r="G130" s="174">
        <v>5733</v>
      </c>
      <c r="H130" s="174"/>
      <c r="I130" s="335">
        <v>387.81863114949311</v>
      </c>
      <c r="J130" s="174"/>
      <c r="K130" s="282"/>
      <c r="L130" s="284"/>
    </row>
    <row r="131" spans="2:12">
      <c r="B131" s="199" t="s">
        <v>63</v>
      </c>
      <c r="C131" s="174"/>
      <c r="D131" s="174">
        <v>5930.8</v>
      </c>
      <c r="E131" s="174">
        <v>6090.8</v>
      </c>
      <c r="F131" s="174">
        <v>6191.8</v>
      </c>
      <c r="G131" s="174">
        <v>6252.2</v>
      </c>
      <c r="H131" s="174"/>
      <c r="I131" s="335">
        <v>339.60123085760449</v>
      </c>
      <c r="J131" s="174"/>
      <c r="K131" s="282"/>
      <c r="L131" s="284"/>
    </row>
    <row r="132" spans="2:12" ht="18" customHeight="1">
      <c r="B132" s="199" t="s">
        <v>64</v>
      </c>
      <c r="C132" s="174"/>
      <c r="D132" s="174">
        <v>6409</v>
      </c>
      <c r="E132" s="174">
        <v>6542.8</v>
      </c>
      <c r="F132" s="174">
        <v>6808.4</v>
      </c>
      <c r="G132" s="174">
        <v>6652.8</v>
      </c>
      <c r="H132" s="174"/>
      <c r="I132" s="335">
        <v>433.66681731998403</v>
      </c>
      <c r="J132" s="174"/>
      <c r="K132" s="282"/>
      <c r="L132" s="284"/>
    </row>
    <row r="133" spans="2:12" ht="18" customHeight="1">
      <c r="B133" s="199" t="s">
        <v>35</v>
      </c>
      <c r="C133" s="174">
        <v>0</v>
      </c>
      <c r="D133" s="174">
        <v>0</v>
      </c>
      <c r="E133" s="174">
        <v>0</v>
      </c>
      <c r="F133" s="174">
        <v>0</v>
      </c>
      <c r="G133" s="268"/>
      <c r="H133" s="174"/>
      <c r="I133" s="335">
        <v>0</v>
      </c>
      <c r="J133" s="174"/>
      <c r="K133" s="282"/>
      <c r="L133" s="284"/>
    </row>
    <row r="134" spans="2:12">
      <c r="B134" s="199" t="s">
        <v>123</v>
      </c>
      <c r="C134" s="174"/>
      <c r="D134" s="174">
        <v>70.3</v>
      </c>
      <c r="E134" s="174">
        <v>73.3</v>
      </c>
      <c r="F134" s="174">
        <v>59.7</v>
      </c>
      <c r="G134" s="174">
        <v>72.400000000000006</v>
      </c>
      <c r="H134" s="174"/>
      <c r="I134" s="335">
        <v>39.722336285772521</v>
      </c>
      <c r="J134" s="174"/>
      <c r="K134" s="282"/>
      <c r="L134" s="284"/>
    </row>
    <row r="135" spans="2:12">
      <c r="B135" s="199" t="s">
        <v>61</v>
      </c>
      <c r="C135" s="174"/>
      <c r="D135" s="174">
        <v>7430</v>
      </c>
      <c r="E135" s="174">
        <v>7718.4</v>
      </c>
      <c r="F135" s="174">
        <v>7866.6</v>
      </c>
      <c r="G135" s="174">
        <v>8120</v>
      </c>
      <c r="H135" s="339"/>
      <c r="I135" s="335">
        <v>435.97924721252491</v>
      </c>
      <c r="J135" s="174"/>
      <c r="K135" s="282"/>
      <c r="L135" s="284"/>
    </row>
    <row r="136" spans="2:12" ht="18" customHeight="1">
      <c r="B136" s="199" t="s">
        <v>10</v>
      </c>
      <c r="C136" s="174"/>
      <c r="D136" s="174">
        <v>1495</v>
      </c>
      <c r="E136" s="174">
        <v>1611</v>
      </c>
      <c r="F136" s="174">
        <v>1568</v>
      </c>
      <c r="G136" s="174">
        <v>1752</v>
      </c>
      <c r="H136" s="301"/>
      <c r="I136" s="335">
        <v>43.98939266080707</v>
      </c>
      <c r="J136" s="174"/>
      <c r="K136" s="282"/>
      <c r="L136" s="284"/>
    </row>
    <row r="137" spans="2:12">
      <c r="B137" s="199" t="s">
        <v>11</v>
      </c>
      <c r="C137" s="174"/>
      <c r="D137" s="174">
        <v>580</v>
      </c>
      <c r="E137" s="174">
        <v>620</v>
      </c>
      <c r="F137" s="174">
        <v>609</v>
      </c>
      <c r="G137" s="174">
        <v>603</v>
      </c>
      <c r="H137" s="340"/>
      <c r="I137" s="335">
        <v>22.20735613860116</v>
      </c>
      <c r="J137" s="341"/>
      <c r="K137" s="282"/>
      <c r="L137" s="284"/>
    </row>
    <row r="138" spans="2:12" ht="18" customHeight="1">
      <c r="B138" s="199" t="s">
        <v>16</v>
      </c>
      <c r="C138" s="347"/>
      <c r="D138" s="347">
        <v>0.82659000000000005</v>
      </c>
      <c r="E138" s="347">
        <v>0.80408999999999997</v>
      </c>
      <c r="F138" s="347">
        <v>0.82340000000000002</v>
      </c>
      <c r="G138" s="347">
        <v>0.81355999999999995</v>
      </c>
      <c r="H138" s="283"/>
      <c r="I138" s="335">
        <v>2.3150924051632243E-2</v>
      </c>
      <c r="J138" s="282"/>
      <c r="K138" s="282"/>
      <c r="L138" s="284"/>
    </row>
    <row r="139" spans="2:12" ht="18" customHeight="1">
      <c r="B139" s="199" t="s">
        <v>15</v>
      </c>
      <c r="C139" s="301"/>
      <c r="D139" s="301">
        <v>23.317658123677404</v>
      </c>
      <c r="E139" s="301">
        <v>23.347003873319665</v>
      </c>
      <c r="F139" s="301">
        <v>22.840884219741739</v>
      </c>
      <c r="G139" s="301">
        <v>22.693151147098515</v>
      </c>
      <c r="I139" s="335">
        <v>0.34040643030674</v>
      </c>
      <c r="K139" s="282"/>
      <c r="L139" s="284"/>
    </row>
    <row r="140" spans="2:12" ht="18" customHeight="1">
      <c r="B140" s="204" t="s">
        <v>105</v>
      </c>
      <c r="C140" s="342">
        <v>216215775</v>
      </c>
      <c r="D140" s="342">
        <v>204639067</v>
      </c>
      <c r="E140" s="342">
        <v>237104544</v>
      </c>
      <c r="F140" s="342">
        <v>238215278</v>
      </c>
      <c r="G140" s="269"/>
      <c r="I140" s="335">
        <v>30114479.748494569</v>
      </c>
      <c r="K140" s="282"/>
      <c r="L140" s="284"/>
    </row>
    <row r="141" spans="2:12">
      <c r="C141" s="282"/>
      <c r="D141" s="282"/>
      <c r="E141" s="282"/>
      <c r="F141" s="282"/>
      <c r="G141" s="270"/>
      <c r="I141" s="306"/>
      <c r="K141" s="282"/>
      <c r="L141" s="284"/>
    </row>
    <row r="142" spans="2:12">
      <c r="G142" s="299"/>
      <c r="I142" s="346"/>
      <c r="K142" s="282"/>
      <c r="L142" s="284"/>
    </row>
    <row r="143" spans="2:12">
      <c r="G143" s="299"/>
      <c r="H143" s="339"/>
      <c r="I143" s="346"/>
      <c r="J143" s="339"/>
      <c r="K143" s="282"/>
      <c r="L143" s="281"/>
    </row>
    <row r="144" spans="2:12" ht="18" customHeight="1">
      <c r="G144" s="299"/>
      <c r="H144" s="54"/>
      <c r="I144" s="346"/>
      <c r="J144" s="54"/>
      <c r="K144" s="282"/>
      <c r="L144" s="284"/>
    </row>
    <row r="145" spans="2:12">
      <c r="G145" s="299"/>
      <c r="H145" s="334"/>
      <c r="I145" s="346"/>
      <c r="J145" s="174"/>
      <c r="K145" s="282"/>
      <c r="L145" s="284"/>
    </row>
    <row r="146" spans="2:12" ht="18" customHeight="1">
      <c r="B146" s="199"/>
      <c r="C146" s="339"/>
      <c r="D146" s="339"/>
      <c r="E146" s="339"/>
      <c r="F146" s="339"/>
      <c r="G146" s="339"/>
      <c r="H146" s="334"/>
      <c r="I146" s="345"/>
      <c r="J146" s="174"/>
      <c r="K146" s="298"/>
      <c r="L146" s="284"/>
    </row>
    <row r="147" spans="2:12">
      <c r="B147" s="288" t="s">
        <v>0</v>
      </c>
      <c r="C147" s="288" t="s">
        <v>104</v>
      </c>
      <c r="D147" s="288" t="str">
        <f>D129</f>
        <v>2018-19</v>
      </c>
      <c r="E147" s="288" t="str">
        <f>E129</f>
        <v>2019-20</v>
      </c>
      <c r="F147" s="288" t="s">
        <v>111</v>
      </c>
      <c r="G147" s="288" t="s">
        <v>113</v>
      </c>
      <c r="H147" s="334"/>
      <c r="I147" s="289" t="s">
        <v>90</v>
      </c>
      <c r="J147" s="174"/>
      <c r="K147" s="282"/>
      <c r="L147" s="284"/>
    </row>
    <row r="148" spans="2:12">
      <c r="B148" s="199" t="s">
        <v>62</v>
      </c>
      <c r="C148" s="174"/>
      <c r="D148" s="174">
        <v>1389.8</v>
      </c>
      <c r="E148" s="174">
        <v>1460.2</v>
      </c>
      <c r="F148" s="174">
        <v>1287.8</v>
      </c>
      <c r="G148" s="174">
        <v>1117.8</v>
      </c>
      <c r="H148" s="174"/>
      <c r="I148" s="335">
        <v>198.86244156870532</v>
      </c>
      <c r="J148" s="174"/>
      <c r="K148" s="282"/>
      <c r="L148" s="284"/>
    </row>
    <row r="149" spans="2:12">
      <c r="B149" s="199" t="s">
        <v>63</v>
      </c>
      <c r="C149" s="174"/>
      <c r="D149" s="174">
        <v>1403.2</v>
      </c>
      <c r="E149" s="174">
        <v>1408.6</v>
      </c>
      <c r="F149" s="174">
        <v>1365.8</v>
      </c>
      <c r="G149" s="174">
        <v>1182.5999999999999</v>
      </c>
      <c r="H149" s="174"/>
      <c r="I149" s="335">
        <v>179.68988223541709</v>
      </c>
      <c r="J149" s="174"/>
      <c r="K149" s="282"/>
      <c r="L149" s="284"/>
    </row>
    <row r="150" spans="2:12" ht="18" customHeight="1">
      <c r="B150" s="199" t="s">
        <v>64</v>
      </c>
      <c r="C150" s="174"/>
      <c r="D150" s="174">
        <v>1566</v>
      </c>
      <c r="E150" s="174">
        <v>1591.6</v>
      </c>
      <c r="F150" s="174">
        <v>1497</v>
      </c>
      <c r="G150" s="174">
        <v>1435.4</v>
      </c>
      <c r="H150" s="174"/>
      <c r="I150" s="335">
        <v>151.5538496156839</v>
      </c>
      <c r="J150" s="174"/>
      <c r="K150" s="282"/>
      <c r="L150" s="284"/>
    </row>
    <row r="151" spans="2:12">
      <c r="B151" s="199" t="s">
        <v>35</v>
      </c>
      <c r="C151" s="174">
        <v>0</v>
      </c>
      <c r="D151" s="174">
        <v>0</v>
      </c>
      <c r="E151" s="174">
        <v>0</v>
      </c>
      <c r="F151" s="174">
        <v>0</v>
      </c>
      <c r="G151" s="268"/>
      <c r="H151" s="174"/>
      <c r="I151" s="335">
        <v>0</v>
      </c>
      <c r="J151" s="174"/>
      <c r="K151" s="282" t="s">
        <v>13</v>
      </c>
      <c r="L151" s="284"/>
    </row>
    <row r="152" spans="2:12" ht="18" customHeight="1">
      <c r="B152" s="199" t="s">
        <v>123</v>
      </c>
      <c r="C152" s="174"/>
      <c r="D152" s="174">
        <v>14.7</v>
      </c>
      <c r="E152" s="174">
        <v>15.8</v>
      </c>
      <c r="F152" s="174">
        <v>22.1</v>
      </c>
      <c r="G152" s="174">
        <v>18.399999999999999</v>
      </c>
      <c r="H152" s="174"/>
      <c r="I152" s="335">
        <v>11.292322859162127</v>
      </c>
      <c r="J152" s="174"/>
      <c r="K152" s="282"/>
      <c r="L152" s="284"/>
    </row>
    <row r="153" spans="2:12" ht="18" customHeight="1">
      <c r="B153" s="199" t="s">
        <v>61</v>
      </c>
      <c r="C153" s="174"/>
      <c r="D153" s="174">
        <v>1930.6</v>
      </c>
      <c r="E153" s="174">
        <v>1837.4</v>
      </c>
      <c r="F153" s="174">
        <v>1791.6</v>
      </c>
      <c r="G153" s="174">
        <v>1769.6</v>
      </c>
      <c r="H153" s="339"/>
      <c r="I153" s="335">
        <v>114.99174076621526</v>
      </c>
      <c r="J153" s="174"/>
      <c r="K153" s="282"/>
      <c r="L153" s="284"/>
    </row>
    <row r="154" spans="2:12">
      <c r="B154" s="199" t="s">
        <v>10</v>
      </c>
      <c r="C154" s="174"/>
      <c r="D154" s="174">
        <v>109</v>
      </c>
      <c r="E154" s="174">
        <v>116</v>
      </c>
      <c r="F154" s="174">
        <v>231</v>
      </c>
      <c r="G154" s="174">
        <v>315</v>
      </c>
      <c r="H154" s="301"/>
      <c r="I154" s="335">
        <v>39.173261856072742</v>
      </c>
      <c r="J154" s="174"/>
      <c r="K154" s="282"/>
      <c r="L154" s="284"/>
    </row>
    <row r="155" spans="2:12" ht="18" customHeight="1">
      <c r="B155" s="199" t="s">
        <v>11</v>
      </c>
      <c r="C155" s="174"/>
      <c r="D155" s="174">
        <v>0</v>
      </c>
      <c r="E155" s="174">
        <v>0</v>
      </c>
      <c r="F155" s="174">
        <v>0</v>
      </c>
      <c r="G155" s="174">
        <v>0</v>
      </c>
      <c r="H155" s="340"/>
      <c r="I155" s="335"/>
      <c r="J155" s="341"/>
      <c r="K155" s="282"/>
      <c r="L155" s="284"/>
    </row>
    <row r="156" spans="2:12" ht="18" customHeight="1">
      <c r="B156" s="199" t="s">
        <v>16</v>
      </c>
      <c r="C156" s="347"/>
      <c r="D156" s="347">
        <v>0.55291000000000001</v>
      </c>
      <c r="E156" s="347">
        <v>0.62563999999999997</v>
      </c>
      <c r="F156" s="347">
        <v>0.59841999999999995</v>
      </c>
      <c r="G156" s="347">
        <v>0.62165000000000004</v>
      </c>
      <c r="I156" s="335">
        <v>2.125204829343906E-2</v>
      </c>
      <c r="K156" s="282"/>
      <c r="L156" s="284"/>
    </row>
    <row r="157" spans="2:12">
      <c r="B157" s="199" t="s">
        <v>15</v>
      </c>
      <c r="C157" s="301"/>
      <c r="D157" s="301">
        <v>22.538356962516996</v>
      </c>
      <c r="E157" s="301">
        <v>21.611430839452272</v>
      </c>
      <c r="F157" s="301">
        <v>21.486596263200649</v>
      </c>
      <c r="G157" s="301">
        <v>23.073516386182462</v>
      </c>
      <c r="I157" s="335">
        <v>1.9892446315814971</v>
      </c>
      <c r="K157" s="282"/>
      <c r="L157" s="284"/>
    </row>
    <row r="158" spans="2:12" ht="18" customHeight="1" thickBot="1">
      <c r="B158" s="204" t="s">
        <v>105</v>
      </c>
      <c r="C158" s="342">
        <v>4949534</v>
      </c>
      <c r="D158" s="342">
        <v>4321691</v>
      </c>
      <c r="E158" s="342">
        <v>3785626</v>
      </c>
      <c r="F158" s="342">
        <v>4062844</v>
      </c>
      <c r="G158" s="269"/>
      <c r="I158" s="431">
        <v>592652.42337956827</v>
      </c>
      <c r="K158" s="282"/>
      <c r="L158" s="284"/>
    </row>
    <row r="159" spans="2:12">
      <c r="G159" s="270"/>
      <c r="I159" s="199"/>
      <c r="K159" s="282"/>
      <c r="L159" s="284"/>
    </row>
    <row r="160" spans="2:12" ht="18" customHeight="1">
      <c r="G160" s="299"/>
      <c r="I160" s="199"/>
      <c r="K160" s="282"/>
      <c r="L160" s="284"/>
    </row>
    <row r="161" spans="2:12">
      <c r="G161" s="299"/>
      <c r="H161" s="339"/>
      <c r="I161" s="199"/>
      <c r="K161" s="282"/>
      <c r="L161" s="281"/>
    </row>
    <row r="162" spans="2:12" ht="18" customHeight="1">
      <c r="B162" s="299"/>
      <c r="C162" s="301"/>
      <c r="D162" s="301"/>
      <c r="E162" s="301"/>
      <c r="F162" s="301"/>
      <c r="G162" s="301"/>
      <c r="I162" s="199"/>
      <c r="K162" s="282"/>
    </row>
    <row r="163" spans="2:12" ht="18" customHeight="1">
      <c r="C163" s="344"/>
      <c r="D163" s="308"/>
      <c r="E163" s="308"/>
      <c r="F163" s="308"/>
      <c r="I163" s="199"/>
      <c r="J163" s="199"/>
      <c r="K163" s="282"/>
    </row>
    <row r="164" spans="2:12">
      <c r="C164" s="344"/>
      <c r="D164" s="308"/>
      <c r="E164" s="308"/>
      <c r="F164" s="308"/>
      <c r="I164" s="199"/>
      <c r="J164" s="199"/>
      <c r="K164" s="201"/>
    </row>
    <row r="165" spans="2:12">
      <c r="C165" s="344"/>
      <c r="D165" s="308"/>
      <c r="E165" s="308"/>
      <c r="F165" s="308"/>
      <c r="I165" s="339"/>
      <c r="J165" s="476"/>
      <c r="K165" s="476"/>
    </row>
    <row r="166" spans="2:12">
      <c r="D166" s="199"/>
      <c r="E166" s="199"/>
      <c r="F166" s="199"/>
      <c r="I166" s="287"/>
      <c r="J166" s="476"/>
      <c r="K166" s="476"/>
    </row>
    <row r="167" spans="2:12">
      <c r="D167" s="199"/>
      <c r="E167" s="199"/>
      <c r="F167" s="199"/>
      <c r="I167" s="174"/>
      <c r="J167" s="305"/>
      <c r="K167" s="201"/>
    </row>
    <row r="168" spans="2:12" ht="18" customHeight="1">
      <c r="D168" s="199"/>
      <c r="E168" s="199"/>
      <c r="F168" s="199"/>
      <c r="I168" s="174"/>
      <c r="J168" s="305"/>
      <c r="K168" s="201"/>
    </row>
    <row r="169" spans="2:12">
      <c r="D169" s="199"/>
      <c r="E169" s="199"/>
      <c r="F169" s="199"/>
      <c r="I169" s="174"/>
      <c r="J169" s="305"/>
      <c r="K169" s="201"/>
    </row>
    <row r="170" spans="2:12" ht="18" customHeight="1">
      <c r="D170" s="199"/>
      <c r="E170" s="199"/>
      <c r="F170" s="199"/>
      <c r="I170" s="174"/>
      <c r="J170" s="305"/>
      <c r="K170" s="201"/>
    </row>
    <row r="171" spans="2:12">
      <c r="D171" s="199"/>
      <c r="E171" s="199"/>
      <c r="F171" s="199"/>
      <c r="I171" s="174"/>
      <c r="J171" s="305"/>
      <c r="K171" s="201"/>
    </row>
    <row r="172" spans="2:12">
      <c r="D172" s="199"/>
      <c r="E172" s="199"/>
      <c r="F172" s="199"/>
      <c r="I172" s="174"/>
      <c r="J172" s="305"/>
      <c r="K172" s="201"/>
    </row>
    <row r="173" spans="2:12">
      <c r="D173" s="199"/>
      <c r="E173" s="199"/>
      <c r="F173" s="199"/>
      <c r="I173" s="174"/>
      <c r="J173" s="305"/>
      <c r="K173" s="201"/>
    </row>
    <row r="174" spans="2:12" ht="18" customHeight="1">
      <c r="D174" s="199"/>
      <c r="E174" s="199"/>
      <c r="F174" s="199"/>
      <c r="I174" s="174"/>
      <c r="J174" s="305"/>
      <c r="K174" s="201"/>
    </row>
    <row r="175" spans="2:12">
      <c r="D175" s="199"/>
      <c r="E175" s="199"/>
      <c r="F175" s="199"/>
      <c r="I175" s="174"/>
      <c r="J175" s="305"/>
      <c r="K175" s="201"/>
    </row>
    <row r="176" spans="2:12" ht="18" customHeight="1">
      <c r="D176" s="199"/>
      <c r="E176" s="199"/>
      <c r="F176" s="199"/>
      <c r="I176" s="174"/>
      <c r="J176" s="305"/>
      <c r="K176" s="201"/>
    </row>
    <row r="177" spans="4:11" ht="18" customHeight="1">
      <c r="D177" s="199"/>
      <c r="E177" s="199"/>
      <c r="F177" s="199"/>
      <c r="I177" s="199"/>
      <c r="J177" s="199"/>
      <c r="K177" s="199"/>
    </row>
    <row r="178" spans="4:11">
      <c r="D178" s="199"/>
      <c r="E178" s="199"/>
      <c r="F178" s="199"/>
      <c r="I178" s="339"/>
      <c r="J178" s="476"/>
      <c r="K178" s="476"/>
    </row>
    <row r="179" spans="4:11">
      <c r="D179" s="348"/>
      <c r="E179" s="348"/>
      <c r="F179" s="199"/>
      <c r="I179" s="287"/>
      <c r="J179" s="476"/>
      <c r="K179" s="476"/>
    </row>
    <row r="180" spans="4:11" ht="18" customHeight="1">
      <c r="D180" s="349"/>
      <c r="E180" s="312"/>
      <c r="F180" s="199"/>
      <c r="I180" s="174"/>
      <c r="J180" s="305"/>
      <c r="K180" s="201"/>
    </row>
    <row r="181" spans="4:11">
      <c r="D181" s="349"/>
      <c r="E181" s="312"/>
      <c r="F181" s="199"/>
      <c r="I181" s="174"/>
      <c r="J181" s="305"/>
      <c r="K181" s="201"/>
    </row>
    <row r="182" spans="4:11" ht="18" customHeight="1">
      <c r="D182" s="349"/>
      <c r="E182" s="312"/>
      <c r="F182" s="199"/>
      <c r="I182" s="174"/>
      <c r="J182" s="305"/>
      <c r="K182" s="201"/>
    </row>
    <row r="183" spans="4:11">
      <c r="D183" s="349"/>
      <c r="E183" s="312"/>
      <c r="F183" s="199"/>
      <c r="I183" s="174"/>
      <c r="J183" s="305"/>
      <c r="K183" s="201"/>
    </row>
    <row r="184" spans="4:11" ht="18" customHeight="1">
      <c r="D184" s="349"/>
      <c r="E184" s="312"/>
      <c r="F184" s="199"/>
      <c r="I184" s="174"/>
      <c r="J184" s="305"/>
      <c r="K184" s="201"/>
    </row>
    <row r="185" spans="4:11">
      <c r="D185" s="349"/>
      <c r="E185" s="312"/>
      <c r="F185" s="199"/>
      <c r="I185" s="174"/>
      <c r="J185" s="305"/>
      <c r="K185" s="201"/>
    </row>
    <row r="186" spans="4:11" ht="18" customHeight="1">
      <c r="D186" s="349"/>
      <c r="E186" s="312"/>
      <c r="F186" s="199"/>
      <c r="I186" s="174"/>
      <c r="J186" s="305"/>
      <c r="K186" s="201"/>
    </row>
    <row r="187" spans="4:11">
      <c r="D187" s="349"/>
      <c r="E187" s="312"/>
      <c r="F187" s="199"/>
      <c r="I187" s="174"/>
      <c r="J187" s="305"/>
      <c r="K187" s="201"/>
    </row>
    <row r="188" spans="4:11">
      <c r="D188" s="349"/>
      <c r="E188" s="312"/>
      <c r="F188" s="199"/>
      <c r="I188" s="174"/>
      <c r="J188" s="305"/>
      <c r="K188" s="201"/>
    </row>
    <row r="189" spans="4:11">
      <c r="D189" s="349"/>
      <c r="E189" s="312"/>
      <c r="F189" s="199"/>
      <c r="I189" s="174"/>
      <c r="J189" s="305"/>
      <c r="K189" s="201"/>
    </row>
    <row r="190" spans="4:11">
      <c r="D190" s="199"/>
      <c r="E190" s="199"/>
      <c r="F190" s="199"/>
      <c r="I190" s="199"/>
      <c r="J190" s="199"/>
      <c r="K190" s="199"/>
    </row>
    <row r="191" spans="4:11">
      <c r="D191" s="199"/>
      <c r="E191" s="199"/>
      <c r="F191" s="199"/>
      <c r="I191" s="199"/>
      <c r="J191" s="199"/>
      <c r="K191" s="199"/>
    </row>
    <row r="192" spans="4:11">
      <c r="D192" s="350"/>
      <c r="E192" s="351"/>
      <c r="F192" s="199"/>
      <c r="I192" s="199"/>
      <c r="J192" s="199"/>
      <c r="K192" s="199"/>
    </row>
    <row r="193" spans="4:11">
      <c r="D193" s="199"/>
      <c r="E193" s="199"/>
      <c r="F193" s="199"/>
      <c r="I193" s="199"/>
      <c r="J193" s="199"/>
      <c r="K193" s="199"/>
    </row>
    <row r="194" spans="4:11">
      <c r="D194" s="199"/>
      <c r="E194" s="199"/>
      <c r="F194" s="199"/>
      <c r="I194" s="199"/>
      <c r="J194" s="199"/>
      <c r="K194" s="199"/>
    </row>
    <row r="197" spans="4:11" ht="18" customHeight="1"/>
    <row r="203" spans="4:11" ht="18" customHeight="1"/>
    <row r="205" spans="4:11" ht="18" customHeight="1"/>
    <row r="209" ht="18" customHeight="1"/>
    <row r="214" ht="18" customHeight="1"/>
  </sheetData>
  <mergeCells count="5">
    <mergeCell ref="B2:G2"/>
    <mergeCell ref="J178:J179"/>
    <mergeCell ref="K178:K179"/>
    <mergeCell ref="J165:J166"/>
    <mergeCell ref="K165:K166"/>
  </mergeCells>
  <phoneticPr fontId="45" type="noConversion"/>
  <pageMargins left="0.7" right="0.7" top="0.75" bottom="0.75" header="0.3" footer="0.3"/>
  <pageSetup scale="18" orientation="landscape" r:id="rId1"/>
  <rowBreaks count="1" manualBreakCount="1">
    <brk id="108" min="1" max="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2" tint="-0.249977111117893"/>
  </sheetPr>
  <dimension ref="A2:AC352"/>
  <sheetViews>
    <sheetView view="pageBreakPreview" zoomScale="60" zoomScaleNormal="100" workbookViewId="0">
      <selection activeCell="H10" sqref="H10"/>
    </sheetView>
  </sheetViews>
  <sheetFormatPr defaultColWidth="9.140625" defaultRowHeight="18"/>
  <cols>
    <col min="1" max="1" width="11.42578125" style="2" customWidth="1"/>
    <col min="2" max="2" width="59.7109375" style="4" bestFit="1" customWidth="1"/>
    <col min="3" max="3" width="18.140625" style="3" bestFit="1" customWidth="1"/>
    <col min="4" max="4" width="16.140625" style="3" bestFit="1" customWidth="1"/>
    <col min="5" max="5" width="17.5703125" style="3" bestFit="1" customWidth="1"/>
    <col min="6" max="6" width="16.5703125" style="3" bestFit="1" customWidth="1"/>
    <col min="7" max="9" width="17.5703125" style="3" bestFit="1" customWidth="1"/>
    <col min="10" max="10" width="17" style="3" bestFit="1" customWidth="1"/>
    <col min="11" max="11" width="17.5703125" style="3" bestFit="1" customWidth="1"/>
    <col min="12" max="12" width="17" style="3" bestFit="1" customWidth="1"/>
    <col min="13" max="14" width="17.5703125" style="3" bestFit="1" customWidth="1"/>
    <col min="15" max="15" width="17" style="3" bestFit="1" customWidth="1"/>
    <col min="16" max="16" width="19.140625" style="2" bestFit="1" customWidth="1"/>
    <col min="17" max="17" width="19.140625" style="3" customWidth="1"/>
    <col min="18" max="18" width="17" style="3" bestFit="1" customWidth="1"/>
    <col min="19" max="19" width="41.140625" style="3" bestFit="1" customWidth="1"/>
    <col min="20" max="20" width="10.85546875" style="3" bestFit="1" customWidth="1"/>
    <col min="21" max="21" width="11.28515625" style="3" bestFit="1" customWidth="1"/>
    <col min="22" max="22" width="9.42578125" style="3" bestFit="1" customWidth="1"/>
    <col min="23" max="23" width="9" style="3" bestFit="1" customWidth="1"/>
    <col min="24" max="24" width="9.85546875" style="3" bestFit="1" customWidth="1"/>
    <col min="25" max="25" width="11.28515625" style="3" bestFit="1" customWidth="1"/>
    <col min="26" max="26" width="11.140625" style="3" bestFit="1" customWidth="1"/>
    <col min="27" max="28" width="9.42578125" style="3" bestFit="1" customWidth="1"/>
    <col min="29" max="30" width="9.140625" style="3"/>
    <col min="31" max="31" width="9.7109375" style="3" bestFit="1" customWidth="1"/>
    <col min="32" max="16384" width="9.140625" style="3"/>
  </cols>
  <sheetData>
    <row r="2" spans="2:18" ht="31.5">
      <c r="B2" s="477" t="s">
        <v>116</v>
      </c>
      <c r="C2" s="478"/>
      <c r="D2" s="478"/>
      <c r="E2" s="478"/>
      <c r="F2" s="478"/>
      <c r="G2" s="478"/>
      <c r="H2" s="478"/>
      <c r="I2" s="478"/>
      <c r="J2" s="478"/>
      <c r="K2" s="478"/>
      <c r="L2" s="478"/>
      <c r="M2" s="478"/>
      <c r="N2" s="478"/>
      <c r="O2" s="479"/>
      <c r="P2" s="271"/>
    </row>
    <row r="4" spans="2:18">
      <c r="Q4" s="5"/>
    </row>
    <row r="5" spans="2:18">
      <c r="B5" s="6" t="s">
        <v>121</v>
      </c>
      <c r="C5" s="7" t="s">
        <v>19</v>
      </c>
      <c r="D5" s="7" t="s">
        <v>20</v>
      </c>
      <c r="E5" s="7" t="s">
        <v>21</v>
      </c>
      <c r="F5" s="7" t="s">
        <v>22</v>
      </c>
      <c r="G5" s="7" t="s">
        <v>23</v>
      </c>
      <c r="H5" s="7" t="s">
        <v>24</v>
      </c>
      <c r="I5" s="7" t="s">
        <v>25</v>
      </c>
      <c r="J5" s="7" t="s">
        <v>26</v>
      </c>
      <c r="K5" s="7" t="s">
        <v>27</v>
      </c>
      <c r="L5" s="7" t="s">
        <v>28</v>
      </c>
      <c r="M5" s="7" t="s">
        <v>29</v>
      </c>
      <c r="N5" s="7" t="s">
        <v>30</v>
      </c>
      <c r="O5" s="7" t="s">
        <v>31</v>
      </c>
      <c r="P5" s="17" t="s">
        <v>69</v>
      </c>
      <c r="Q5" s="7" t="s">
        <v>70</v>
      </c>
    </row>
    <row r="6" spans="2:18">
      <c r="B6" s="203" t="s">
        <v>32</v>
      </c>
      <c r="C6" s="407">
        <v>3083.0666666666671</v>
      </c>
      <c r="D6" s="407">
        <v>1715.6666666666667</v>
      </c>
      <c r="E6" s="407">
        <v>2941.0666666666671</v>
      </c>
      <c r="F6" s="407">
        <v>1264.4666666666665</v>
      </c>
      <c r="G6" s="407">
        <v>2173.7999999999997</v>
      </c>
      <c r="H6" s="407">
        <v>3806.2000000000003</v>
      </c>
      <c r="I6" s="407">
        <v>3071</v>
      </c>
      <c r="J6" s="407">
        <v>2544.7333333333331</v>
      </c>
      <c r="K6" s="407">
        <v>4237.8</v>
      </c>
      <c r="L6" s="407">
        <v>2562</v>
      </c>
      <c r="M6" s="407">
        <v>3897.3333333333335</v>
      </c>
      <c r="N6" s="407">
        <v>4046.9333333333329</v>
      </c>
      <c r="O6" s="407">
        <v>2868.8666666666668</v>
      </c>
      <c r="P6" s="13">
        <f>SUM(C6:O6)</f>
        <v>38212.933333333334</v>
      </c>
      <c r="Q6" s="9">
        <f>AVERAGE(C6:O6)</f>
        <v>2939.4564102564104</v>
      </c>
    </row>
    <row r="7" spans="2:18">
      <c r="B7" s="199" t="s">
        <v>8</v>
      </c>
      <c r="C7" s="408">
        <v>2576.9333333333329</v>
      </c>
      <c r="D7" s="408">
        <v>1198</v>
      </c>
      <c r="E7" s="408">
        <v>2504</v>
      </c>
      <c r="F7" s="408">
        <v>1000.2666666666668</v>
      </c>
      <c r="G7" s="408">
        <v>1651.8666666666668</v>
      </c>
      <c r="H7" s="408">
        <v>2903.8666666666663</v>
      </c>
      <c r="I7" s="408">
        <v>2637</v>
      </c>
      <c r="J7" s="408">
        <v>2154.1333333333337</v>
      </c>
      <c r="K7" s="408">
        <v>4082.0666666666662</v>
      </c>
      <c r="L7" s="408">
        <v>2130.7999999999997</v>
      </c>
      <c r="M7" s="408">
        <v>3437.0666666666671</v>
      </c>
      <c r="N7" s="408">
        <v>3119.8666666666668</v>
      </c>
      <c r="O7" s="408">
        <v>2195.5333333333333</v>
      </c>
      <c r="P7" s="13">
        <f t="shared" ref="P7:P16" si="0">SUM(C7:O7)</f>
        <v>31591.399999999994</v>
      </c>
      <c r="Q7" s="9">
        <f t="shared" ref="Q7:Q16" si="1">AVERAGE(C7:O7)</f>
        <v>2430.1076923076917</v>
      </c>
    </row>
    <row r="8" spans="2:18" s="10" customFormat="1">
      <c r="B8" s="199" t="s">
        <v>33</v>
      </c>
      <c r="C8" s="319">
        <v>2346.8000000000002</v>
      </c>
      <c r="D8" s="319">
        <v>1014.2666666666665</v>
      </c>
      <c r="E8" s="319">
        <v>2167.6000000000004</v>
      </c>
      <c r="F8" s="319">
        <v>913.73333333333323</v>
      </c>
      <c r="G8" s="319">
        <v>1451.7333333333333</v>
      </c>
      <c r="H8" s="319">
        <v>2526.4</v>
      </c>
      <c r="I8" s="319">
        <v>2466.4</v>
      </c>
      <c r="J8" s="319">
        <v>2022.666666666667</v>
      </c>
      <c r="K8" s="319">
        <v>3570.6</v>
      </c>
      <c r="L8" s="319">
        <v>1935.0666666666666</v>
      </c>
      <c r="M8" s="319">
        <v>3011.7333333333336</v>
      </c>
      <c r="N8" s="319">
        <v>2813.0666666666671</v>
      </c>
      <c r="O8" s="319">
        <v>1975.3999999999999</v>
      </c>
      <c r="P8" s="13">
        <f t="shared" si="0"/>
        <v>28215.466666666667</v>
      </c>
      <c r="Q8" s="9">
        <f t="shared" si="1"/>
        <v>2170.4205128205131</v>
      </c>
    </row>
    <row r="9" spans="2:18" s="10" customFormat="1">
      <c r="B9" s="199" t="s">
        <v>35</v>
      </c>
      <c r="C9" s="319">
        <v>2198.1666666666665</v>
      </c>
      <c r="D9" s="319">
        <v>824.23333333333312</v>
      </c>
      <c r="E9" s="319">
        <v>1538.5666666666666</v>
      </c>
      <c r="F9" s="319">
        <v>723.69999999999993</v>
      </c>
      <c r="G9" s="319">
        <v>1085.5333333333333</v>
      </c>
      <c r="H9" s="319">
        <v>1983.7333333333333</v>
      </c>
      <c r="I9" s="319">
        <v>1836.7333333333336</v>
      </c>
      <c r="J9" s="319">
        <v>1785.5000000000002</v>
      </c>
      <c r="K9" s="319">
        <v>2798.2</v>
      </c>
      <c r="L9" s="319">
        <v>1814.3000000000002</v>
      </c>
      <c r="M9" s="319">
        <v>1783.2333333333331</v>
      </c>
      <c r="N9" s="319">
        <v>2220.5666666666666</v>
      </c>
      <c r="O9" s="319">
        <v>1767.9333333333334</v>
      </c>
      <c r="P9" s="13">
        <f t="shared" si="0"/>
        <v>22360.399999999998</v>
      </c>
      <c r="Q9" s="9">
        <f t="shared" si="1"/>
        <v>1720.030769230769</v>
      </c>
      <c r="R9" s="23"/>
    </row>
    <row r="10" spans="2:18" s="2" customFormat="1">
      <c r="B10" s="199" t="s">
        <v>36</v>
      </c>
      <c r="C10" s="319">
        <v>239.66666666666666</v>
      </c>
      <c r="D10" s="319">
        <v>75.86666666666666</v>
      </c>
      <c r="E10" s="319">
        <v>64.2</v>
      </c>
      <c r="F10" s="319">
        <v>53.066666666666663</v>
      </c>
      <c r="G10" s="319">
        <v>92</v>
      </c>
      <c r="H10" s="319">
        <v>18.8</v>
      </c>
      <c r="I10" s="319">
        <v>316.06666666666666</v>
      </c>
      <c r="J10" s="319">
        <v>381.59999999999997</v>
      </c>
      <c r="K10" s="319">
        <v>31</v>
      </c>
      <c r="L10" s="319">
        <v>185.6</v>
      </c>
      <c r="M10" s="319">
        <v>72</v>
      </c>
      <c r="N10" s="319">
        <v>316.66666666666669</v>
      </c>
      <c r="O10" s="319">
        <v>130.26666666666668</v>
      </c>
      <c r="P10" s="13">
        <f t="shared" si="0"/>
        <v>1976.7999999999997</v>
      </c>
      <c r="Q10" s="9">
        <f t="shared" si="1"/>
        <v>152.06153846153845</v>
      </c>
      <c r="R10" s="23"/>
    </row>
    <row r="11" spans="2:18" s="2" customFormat="1">
      <c r="B11" s="199" t="s">
        <v>37</v>
      </c>
      <c r="C11" s="319">
        <v>441.73333333333335</v>
      </c>
      <c r="D11" s="319">
        <v>625.86666666666667</v>
      </c>
      <c r="E11" s="319">
        <v>249.73333333333332</v>
      </c>
      <c r="F11" s="319">
        <v>217.33333333333334</v>
      </c>
      <c r="G11" s="319">
        <v>121.26666666666665</v>
      </c>
      <c r="H11" s="319">
        <v>277.8</v>
      </c>
      <c r="I11" s="319">
        <v>179.6</v>
      </c>
      <c r="J11" s="319">
        <v>366.4666666666667</v>
      </c>
      <c r="K11" s="319">
        <v>1144.6666666666667</v>
      </c>
      <c r="L11" s="319">
        <v>150.73333333333335</v>
      </c>
      <c r="M11" s="319">
        <v>376.73333333333335</v>
      </c>
      <c r="N11" s="319">
        <v>550.4</v>
      </c>
      <c r="O11" s="319">
        <v>535.6</v>
      </c>
      <c r="P11" s="13">
        <f t="shared" si="0"/>
        <v>5237.9333333333334</v>
      </c>
      <c r="Q11" s="9">
        <f t="shared" si="1"/>
        <v>402.91794871794872</v>
      </c>
      <c r="R11" s="23"/>
    </row>
    <row r="12" spans="2:18" s="10" customFormat="1">
      <c r="B12" s="199" t="s">
        <v>34</v>
      </c>
      <c r="C12" s="319">
        <v>1480</v>
      </c>
      <c r="D12" s="319">
        <v>1184.6666666666667</v>
      </c>
      <c r="E12" s="319">
        <v>1434.3333333333333</v>
      </c>
      <c r="F12" s="319">
        <v>877.33333333333337</v>
      </c>
      <c r="G12" s="319">
        <v>1691</v>
      </c>
      <c r="H12" s="319">
        <v>1985.3333333333333</v>
      </c>
      <c r="I12" s="319">
        <v>1255.3333333333333</v>
      </c>
      <c r="J12" s="319">
        <v>1218.6666666666667</v>
      </c>
      <c r="K12" s="319">
        <v>1790.6666666666667</v>
      </c>
      <c r="L12" s="319">
        <v>1798.3333333333333</v>
      </c>
      <c r="M12" s="319">
        <v>1130</v>
      </c>
      <c r="N12" s="319">
        <v>2104.6666666666665</v>
      </c>
      <c r="O12" s="319">
        <v>1863.3333333333333</v>
      </c>
      <c r="P12" s="13">
        <f>SUM(C12:O12)</f>
        <v>19813.666666666664</v>
      </c>
      <c r="Q12" s="9">
        <f>AVERAGE(C12:O12)</f>
        <v>1524.1282051282049</v>
      </c>
    </row>
    <row r="13" spans="2:18" s="2" customFormat="1">
      <c r="B13" s="199" t="s">
        <v>14</v>
      </c>
      <c r="C13" s="319">
        <v>570</v>
      </c>
      <c r="D13" s="319">
        <v>211</v>
      </c>
      <c r="E13" s="319">
        <v>555.66666666666663</v>
      </c>
      <c r="F13" s="319">
        <v>178</v>
      </c>
      <c r="G13" s="319">
        <v>322.33333333333331</v>
      </c>
      <c r="H13" s="319">
        <v>661</v>
      </c>
      <c r="I13" s="319">
        <v>557.33333333333337</v>
      </c>
      <c r="J13" s="319">
        <v>457.33333333333331</v>
      </c>
      <c r="K13" s="319">
        <v>912</v>
      </c>
      <c r="L13" s="319">
        <v>384.66666666666669</v>
      </c>
      <c r="M13" s="319">
        <v>589</v>
      </c>
      <c r="N13" s="319">
        <v>594.33333333333337</v>
      </c>
      <c r="O13" s="319">
        <v>447.66666666666669</v>
      </c>
      <c r="P13" s="13">
        <f t="shared" si="0"/>
        <v>6440.3333333333339</v>
      </c>
      <c r="Q13" s="9">
        <f t="shared" si="1"/>
        <v>495.41025641025647</v>
      </c>
    </row>
    <row r="14" spans="2:18" s="2" customFormat="1">
      <c r="B14" s="199" t="s">
        <v>40</v>
      </c>
      <c r="C14" s="406">
        <v>26.823855103032624</v>
      </c>
      <c r="D14" s="406">
        <v>24.894135729691218</v>
      </c>
      <c r="E14" s="406">
        <v>22.061884179374541</v>
      </c>
      <c r="F14" s="406">
        <v>26.184652299085002</v>
      </c>
      <c r="G14" s="406">
        <v>24.159289577702037</v>
      </c>
      <c r="H14" s="406">
        <v>28.461786819186884</v>
      </c>
      <c r="I14" s="406">
        <v>23.723972702113972</v>
      </c>
      <c r="J14" s="406">
        <v>30.795000027671136</v>
      </c>
      <c r="K14" s="406">
        <v>25.798465245322607</v>
      </c>
      <c r="L14" s="406">
        <v>31.942965173733899</v>
      </c>
      <c r="M14" s="406">
        <v>17.002697519137438</v>
      </c>
      <c r="N14" s="406">
        <v>25.195696882428113</v>
      </c>
      <c r="O14" s="406">
        <v>28.47430312862431</v>
      </c>
      <c r="P14" s="13">
        <f t="shared" si="0"/>
        <v>335.51870438710375</v>
      </c>
      <c r="Q14" s="9">
        <f t="shared" si="1"/>
        <v>25.809131106700288</v>
      </c>
    </row>
    <row r="15" spans="2:18" s="2" customFormat="1">
      <c r="B15" s="199" t="s">
        <v>38</v>
      </c>
      <c r="C15" s="319">
        <v>436</v>
      </c>
      <c r="D15" s="319">
        <v>206.33333333333334</v>
      </c>
      <c r="E15" s="319">
        <v>247</v>
      </c>
      <c r="F15" s="319">
        <v>136.33333333333334</v>
      </c>
      <c r="G15" s="319">
        <v>177</v>
      </c>
      <c r="H15" s="319">
        <v>139</v>
      </c>
      <c r="I15" s="319">
        <v>269</v>
      </c>
      <c r="J15" s="319">
        <v>457.33333333333331</v>
      </c>
      <c r="K15" s="319">
        <v>350.66666666666669</v>
      </c>
      <c r="L15" s="319">
        <v>324</v>
      </c>
      <c r="M15" s="319">
        <v>305.33333333333331</v>
      </c>
      <c r="N15" s="319">
        <v>378.33333333333331</v>
      </c>
      <c r="O15" s="319">
        <v>426</v>
      </c>
      <c r="P15" s="13">
        <f t="shared" si="0"/>
        <v>3852.3333333333335</v>
      </c>
      <c r="Q15" s="9">
        <f t="shared" si="1"/>
        <v>296.33333333333337</v>
      </c>
    </row>
    <row r="16" spans="2:18" s="2" customFormat="1">
      <c r="B16" s="204" t="s">
        <v>39</v>
      </c>
      <c r="C16" s="317">
        <v>73579.21666666666</v>
      </c>
      <c r="D16" s="317">
        <v>13789.516666666668</v>
      </c>
      <c r="E16" s="317">
        <v>54117.927666666663</v>
      </c>
      <c r="F16" s="317">
        <v>8126.833333333333</v>
      </c>
      <c r="G16" s="317">
        <v>22756.906333333332</v>
      </c>
      <c r="H16" s="317">
        <v>24927.416666666668</v>
      </c>
      <c r="I16" s="317">
        <v>39081.083333333336</v>
      </c>
      <c r="J16" s="317">
        <v>66502.906666666677</v>
      </c>
      <c r="K16" s="317">
        <v>47292.82666666666</v>
      </c>
      <c r="L16" s="317">
        <v>101324.81438361497</v>
      </c>
      <c r="M16" s="317">
        <v>59016.562033333328</v>
      </c>
      <c r="N16" s="317">
        <v>68967.06666666668</v>
      </c>
      <c r="O16" s="317">
        <v>103491.5</v>
      </c>
      <c r="P16" s="272">
        <f t="shared" si="0"/>
        <v>682974.577083615</v>
      </c>
      <c r="Q16" s="15">
        <f t="shared" si="1"/>
        <v>52536.505929508843</v>
      </c>
    </row>
    <row r="17" spans="1:29" s="2" customFormat="1">
      <c r="B17" s="11"/>
      <c r="C17" s="327"/>
      <c r="D17" s="327"/>
      <c r="E17" s="327"/>
      <c r="F17" s="327"/>
      <c r="G17" s="327"/>
      <c r="H17" s="327"/>
      <c r="I17" s="327"/>
      <c r="J17" s="327"/>
      <c r="K17" s="327"/>
      <c r="L17" s="327"/>
      <c r="M17" s="327"/>
      <c r="N17" s="327"/>
      <c r="O17" s="327"/>
    </row>
    <row r="18" spans="1:29" s="2" customFormat="1">
      <c r="A18" s="17" t="s">
        <v>97</v>
      </c>
      <c r="B18" s="6" t="s">
        <v>122</v>
      </c>
      <c r="C18" s="17" t="s">
        <v>19</v>
      </c>
      <c r="D18" s="17" t="s">
        <v>20</v>
      </c>
      <c r="E18" s="17" t="s">
        <v>21</v>
      </c>
      <c r="F18" s="17" t="s">
        <v>22</v>
      </c>
      <c r="G18" s="17" t="s">
        <v>23</v>
      </c>
      <c r="H18" s="17" t="s">
        <v>24</v>
      </c>
      <c r="I18" s="17" t="s">
        <v>25</v>
      </c>
      <c r="J18" s="17" t="s">
        <v>26</v>
      </c>
      <c r="K18" s="17" t="s">
        <v>27</v>
      </c>
      <c r="L18" s="17" t="s">
        <v>28</v>
      </c>
      <c r="M18" s="17" t="s">
        <v>29</v>
      </c>
      <c r="N18" s="17" t="s">
        <v>30</v>
      </c>
      <c r="O18" s="17" t="s">
        <v>31</v>
      </c>
      <c r="P18" s="17" t="s">
        <v>69</v>
      </c>
    </row>
    <row r="19" spans="1:29" s="2" customFormat="1">
      <c r="A19" s="344">
        <f>'2023-24 CC'!$A$19</f>
        <v>5</v>
      </c>
      <c r="B19" s="203" t="s">
        <v>32</v>
      </c>
      <c r="C19" s="318">
        <f t="shared" ref="C19:O19" si="2">C6/$A19</f>
        <v>616.61333333333346</v>
      </c>
      <c r="D19" s="318">
        <f t="shared" si="2"/>
        <v>343.13333333333333</v>
      </c>
      <c r="E19" s="318">
        <f t="shared" si="2"/>
        <v>588.21333333333337</v>
      </c>
      <c r="F19" s="318">
        <f t="shared" si="2"/>
        <v>252.89333333333329</v>
      </c>
      <c r="G19" s="318">
        <f t="shared" si="2"/>
        <v>434.75999999999993</v>
      </c>
      <c r="H19" s="318">
        <f t="shared" si="2"/>
        <v>761.24</v>
      </c>
      <c r="I19" s="318">
        <f t="shared" si="2"/>
        <v>614.20000000000005</v>
      </c>
      <c r="J19" s="318">
        <f t="shared" si="2"/>
        <v>508.9466666666666</v>
      </c>
      <c r="K19" s="318">
        <f t="shared" si="2"/>
        <v>847.56000000000006</v>
      </c>
      <c r="L19" s="318">
        <f t="shared" si="2"/>
        <v>512.4</v>
      </c>
      <c r="M19" s="318">
        <f t="shared" si="2"/>
        <v>779.4666666666667</v>
      </c>
      <c r="N19" s="318">
        <f t="shared" si="2"/>
        <v>809.38666666666654</v>
      </c>
      <c r="O19" s="318">
        <f t="shared" si="2"/>
        <v>573.77333333333331</v>
      </c>
      <c r="P19" s="13">
        <f t="shared" ref="P19:P29" si="3">SUM(C19:O19)</f>
        <v>7642.5866666666661</v>
      </c>
      <c r="Q19" s="266">
        <f t="shared" ref="Q19:Q30" si="4">P19/$P$30</f>
        <v>0.10189581197593658</v>
      </c>
    </row>
    <row r="20" spans="1:29" s="2" customFormat="1">
      <c r="A20" s="344">
        <f>'2023-24 CC'!$A$20</f>
        <v>4</v>
      </c>
      <c r="B20" s="199" t="s">
        <v>8</v>
      </c>
      <c r="C20" s="319">
        <f t="shared" ref="C20:O20" si="5">C7/$A20</f>
        <v>644.23333333333323</v>
      </c>
      <c r="D20" s="319">
        <f t="shared" si="5"/>
        <v>299.5</v>
      </c>
      <c r="E20" s="319">
        <f t="shared" si="5"/>
        <v>626</v>
      </c>
      <c r="F20" s="319">
        <f t="shared" si="5"/>
        <v>250.06666666666669</v>
      </c>
      <c r="G20" s="319">
        <f t="shared" si="5"/>
        <v>412.9666666666667</v>
      </c>
      <c r="H20" s="319">
        <f t="shared" si="5"/>
        <v>725.96666666666658</v>
      </c>
      <c r="I20" s="319">
        <f t="shared" si="5"/>
        <v>659.25</v>
      </c>
      <c r="J20" s="319">
        <f t="shared" si="5"/>
        <v>538.53333333333342</v>
      </c>
      <c r="K20" s="319">
        <f t="shared" si="5"/>
        <v>1020.5166666666665</v>
      </c>
      <c r="L20" s="319">
        <f t="shared" si="5"/>
        <v>532.69999999999993</v>
      </c>
      <c r="M20" s="319">
        <f t="shared" si="5"/>
        <v>859.26666666666677</v>
      </c>
      <c r="N20" s="319">
        <f t="shared" si="5"/>
        <v>779.9666666666667</v>
      </c>
      <c r="O20" s="319">
        <f t="shared" si="5"/>
        <v>548.88333333333333</v>
      </c>
      <c r="P20" s="13">
        <f t="shared" si="3"/>
        <v>7897.8499999999985</v>
      </c>
      <c r="Q20" s="266">
        <f t="shared" si="4"/>
        <v>0.1052991446108321</v>
      </c>
    </row>
    <row r="21" spans="1:29" s="2" customFormat="1">
      <c r="A21" s="344">
        <f>'2023-24 CC'!$A$21</f>
        <v>3</v>
      </c>
      <c r="B21" s="199" t="s">
        <v>33</v>
      </c>
      <c r="C21" s="319">
        <f t="shared" ref="C21:O21" si="6">C8/$A21</f>
        <v>782.26666666666677</v>
      </c>
      <c r="D21" s="319">
        <f t="shared" si="6"/>
        <v>338.08888888888885</v>
      </c>
      <c r="E21" s="319">
        <f t="shared" si="6"/>
        <v>722.53333333333342</v>
      </c>
      <c r="F21" s="319">
        <f t="shared" si="6"/>
        <v>304.57777777777773</v>
      </c>
      <c r="G21" s="319">
        <f t="shared" si="6"/>
        <v>483.9111111111111</v>
      </c>
      <c r="H21" s="319">
        <f t="shared" si="6"/>
        <v>842.13333333333333</v>
      </c>
      <c r="I21" s="319">
        <f t="shared" si="6"/>
        <v>822.13333333333333</v>
      </c>
      <c r="J21" s="319">
        <f t="shared" si="6"/>
        <v>674.22222222222229</v>
      </c>
      <c r="K21" s="319">
        <f t="shared" si="6"/>
        <v>1190.2</v>
      </c>
      <c r="L21" s="319">
        <f t="shared" si="6"/>
        <v>645.02222222222224</v>
      </c>
      <c r="M21" s="319">
        <f t="shared" si="6"/>
        <v>1003.9111111111112</v>
      </c>
      <c r="N21" s="319">
        <f t="shared" si="6"/>
        <v>937.68888888888898</v>
      </c>
      <c r="O21" s="319">
        <f t="shared" si="6"/>
        <v>658.46666666666658</v>
      </c>
      <c r="P21" s="13">
        <f t="shared" si="3"/>
        <v>9405.1555555555569</v>
      </c>
      <c r="Q21" s="266">
        <f t="shared" si="4"/>
        <v>0.12539549813326611</v>
      </c>
    </row>
    <row r="22" spans="1:29" s="10" customFormat="1">
      <c r="A22" s="344">
        <f>'2023-24 CC'!$A$22</f>
        <v>1.5</v>
      </c>
      <c r="B22" s="199" t="s">
        <v>35</v>
      </c>
      <c r="C22" s="319">
        <f t="shared" ref="C22:O22" si="7">C9/$A22</f>
        <v>1465.4444444444443</v>
      </c>
      <c r="D22" s="319">
        <f t="shared" si="7"/>
        <v>549.48888888888871</v>
      </c>
      <c r="E22" s="319">
        <f t="shared" si="7"/>
        <v>1025.711111111111</v>
      </c>
      <c r="F22" s="319">
        <f t="shared" si="7"/>
        <v>482.46666666666664</v>
      </c>
      <c r="G22" s="319">
        <f t="shared" si="7"/>
        <v>723.68888888888887</v>
      </c>
      <c r="H22" s="319">
        <f t="shared" si="7"/>
        <v>1322.4888888888888</v>
      </c>
      <c r="I22" s="319">
        <f t="shared" si="7"/>
        <v>1224.4888888888891</v>
      </c>
      <c r="J22" s="319">
        <f t="shared" si="7"/>
        <v>1190.3333333333335</v>
      </c>
      <c r="K22" s="319">
        <f t="shared" si="7"/>
        <v>1865.4666666666665</v>
      </c>
      <c r="L22" s="319">
        <f t="shared" si="7"/>
        <v>1209.5333333333335</v>
      </c>
      <c r="M22" s="319">
        <f t="shared" si="7"/>
        <v>1188.8222222222221</v>
      </c>
      <c r="N22" s="319">
        <f t="shared" si="7"/>
        <v>1480.3777777777777</v>
      </c>
      <c r="O22" s="319">
        <f t="shared" si="7"/>
        <v>1178.6222222222223</v>
      </c>
      <c r="P22" s="13">
        <f t="shared" si="3"/>
        <v>14906.933333333334</v>
      </c>
      <c r="Q22" s="266">
        <f t="shared" si="4"/>
        <v>0.19874868841149179</v>
      </c>
    </row>
    <row r="23" spans="1:29" s="10" customFormat="1">
      <c r="A23" s="344">
        <f>'2023-24 CC'!$A$23</f>
        <v>2</v>
      </c>
      <c r="B23" s="199" t="s">
        <v>36</v>
      </c>
      <c r="C23" s="319">
        <f t="shared" ref="C23:O23" si="8">C10/$A23</f>
        <v>119.83333333333333</v>
      </c>
      <c r="D23" s="319">
        <f t="shared" si="8"/>
        <v>37.93333333333333</v>
      </c>
      <c r="E23" s="319">
        <f t="shared" si="8"/>
        <v>32.1</v>
      </c>
      <c r="F23" s="319">
        <f t="shared" si="8"/>
        <v>26.533333333333331</v>
      </c>
      <c r="G23" s="319">
        <f t="shared" si="8"/>
        <v>46</v>
      </c>
      <c r="H23" s="319">
        <f t="shared" si="8"/>
        <v>9.4</v>
      </c>
      <c r="I23" s="319">
        <f t="shared" si="8"/>
        <v>158.03333333333333</v>
      </c>
      <c r="J23" s="319">
        <f t="shared" si="8"/>
        <v>190.79999999999998</v>
      </c>
      <c r="K23" s="319">
        <f t="shared" si="8"/>
        <v>15.5</v>
      </c>
      <c r="L23" s="319">
        <f t="shared" si="8"/>
        <v>92.8</v>
      </c>
      <c r="M23" s="319">
        <f t="shared" si="8"/>
        <v>36</v>
      </c>
      <c r="N23" s="319">
        <f t="shared" si="8"/>
        <v>158.33333333333334</v>
      </c>
      <c r="O23" s="319">
        <f t="shared" si="8"/>
        <v>65.13333333333334</v>
      </c>
      <c r="P23" s="13">
        <f t="shared" si="3"/>
        <v>988.39999999999986</v>
      </c>
      <c r="Q23" s="266">
        <f t="shared" si="4"/>
        <v>1.3177975592515236E-2</v>
      </c>
    </row>
    <row r="24" spans="1:29" s="2" customFormat="1">
      <c r="A24" s="344">
        <f>'2023-24 CC'!$A$24</f>
        <v>2.5</v>
      </c>
      <c r="B24" s="199" t="s">
        <v>37</v>
      </c>
      <c r="C24" s="319">
        <f t="shared" ref="C24:O24" si="9">C11/$A24</f>
        <v>176.69333333333333</v>
      </c>
      <c r="D24" s="319">
        <f t="shared" si="9"/>
        <v>250.34666666666666</v>
      </c>
      <c r="E24" s="319">
        <f t="shared" si="9"/>
        <v>99.893333333333331</v>
      </c>
      <c r="F24" s="319">
        <f t="shared" si="9"/>
        <v>86.933333333333337</v>
      </c>
      <c r="G24" s="319">
        <f t="shared" si="9"/>
        <v>48.506666666666661</v>
      </c>
      <c r="H24" s="319">
        <f t="shared" si="9"/>
        <v>111.12</v>
      </c>
      <c r="I24" s="319">
        <f t="shared" si="9"/>
        <v>71.84</v>
      </c>
      <c r="J24" s="319">
        <f t="shared" si="9"/>
        <v>146.58666666666667</v>
      </c>
      <c r="K24" s="319">
        <f t="shared" si="9"/>
        <v>457.86666666666667</v>
      </c>
      <c r="L24" s="319">
        <f t="shared" si="9"/>
        <v>60.293333333333337</v>
      </c>
      <c r="M24" s="319">
        <f t="shared" si="9"/>
        <v>150.69333333333333</v>
      </c>
      <c r="N24" s="319">
        <f t="shared" si="9"/>
        <v>220.16</v>
      </c>
      <c r="O24" s="319">
        <f t="shared" si="9"/>
        <v>214.24</v>
      </c>
      <c r="P24" s="13">
        <f t="shared" si="3"/>
        <v>2095.1733333333332</v>
      </c>
      <c r="Q24" s="266">
        <f t="shared" si="4"/>
        <v>2.7934179531318753E-2</v>
      </c>
    </row>
    <row r="25" spans="1:29" s="10" customFormat="1">
      <c r="A25" s="344">
        <f>'2023-24 CC'!$A$25</f>
        <v>2.25</v>
      </c>
      <c r="B25" s="199" t="s">
        <v>34</v>
      </c>
      <c r="C25" s="319">
        <f t="shared" ref="C25:O25" si="10">C12/$A25</f>
        <v>657.77777777777783</v>
      </c>
      <c r="D25" s="319">
        <f t="shared" si="10"/>
        <v>526.51851851851859</v>
      </c>
      <c r="E25" s="319">
        <f t="shared" si="10"/>
        <v>637.48148148148141</v>
      </c>
      <c r="F25" s="319">
        <f t="shared" si="10"/>
        <v>389.92592592592592</v>
      </c>
      <c r="G25" s="319">
        <f t="shared" si="10"/>
        <v>751.55555555555554</v>
      </c>
      <c r="H25" s="319">
        <f t="shared" si="10"/>
        <v>882.37037037037032</v>
      </c>
      <c r="I25" s="319">
        <f t="shared" si="10"/>
        <v>557.92592592592587</v>
      </c>
      <c r="J25" s="319">
        <f t="shared" si="10"/>
        <v>541.62962962962968</v>
      </c>
      <c r="K25" s="319">
        <f t="shared" si="10"/>
        <v>795.85185185185185</v>
      </c>
      <c r="L25" s="319">
        <f t="shared" si="10"/>
        <v>799.25925925925924</v>
      </c>
      <c r="M25" s="319">
        <f t="shared" si="10"/>
        <v>502.22222222222223</v>
      </c>
      <c r="N25" s="319">
        <f t="shared" si="10"/>
        <v>935.40740740740739</v>
      </c>
      <c r="O25" s="319">
        <f t="shared" si="10"/>
        <v>828.14814814814815</v>
      </c>
      <c r="P25" s="13">
        <f>SUM(C25:O25)</f>
        <v>8806.0740740740748</v>
      </c>
      <c r="Q25" s="266">
        <f t="shared" si="4"/>
        <v>0.11740816391544857</v>
      </c>
    </row>
    <row r="26" spans="1:29" s="2" customFormat="1">
      <c r="A26" s="344">
        <f>'2023-24 CC'!$A$26</f>
        <v>1.5</v>
      </c>
      <c r="B26" s="199" t="s">
        <v>14</v>
      </c>
      <c r="C26" s="319">
        <f t="shared" ref="C26:O26" si="11">C13/$A26</f>
        <v>380</v>
      </c>
      <c r="D26" s="319">
        <f t="shared" si="11"/>
        <v>140.66666666666666</v>
      </c>
      <c r="E26" s="319">
        <f t="shared" si="11"/>
        <v>370.4444444444444</v>
      </c>
      <c r="F26" s="319">
        <f t="shared" si="11"/>
        <v>118.66666666666667</v>
      </c>
      <c r="G26" s="319">
        <f t="shared" si="11"/>
        <v>214.88888888888889</v>
      </c>
      <c r="H26" s="319">
        <f t="shared" si="11"/>
        <v>440.66666666666669</v>
      </c>
      <c r="I26" s="319">
        <f t="shared" si="11"/>
        <v>371.5555555555556</v>
      </c>
      <c r="J26" s="319">
        <f t="shared" si="11"/>
        <v>304.88888888888886</v>
      </c>
      <c r="K26" s="319">
        <f t="shared" si="11"/>
        <v>608</v>
      </c>
      <c r="L26" s="319">
        <f t="shared" si="11"/>
        <v>256.44444444444446</v>
      </c>
      <c r="M26" s="319">
        <f t="shared" si="11"/>
        <v>392.66666666666669</v>
      </c>
      <c r="N26" s="319">
        <f t="shared" si="11"/>
        <v>396.22222222222223</v>
      </c>
      <c r="O26" s="319">
        <f t="shared" si="11"/>
        <v>298.44444444444446</v>
      </c>
      <c r="P26" s="13">
        <f t="shared" si="3"/>
        <v>4293.5555555555557</v>
      </c>
      <c r="Q26" s="266">
        <f t="shared" si="4"/>
        <v>5.724440541908065E-2</v>
      </c>
    </row>
    <row r="27" spans="1:29" s="2" customFormat="1">
      <c r="A27" s="344">
        <f>'2023-24 CC'!$A$27</f>
        <v>0.05</v>
      </c>
      <c r="B27" s="199" t="s">
        <v>40</v>
      </c>
      <c r="C27" s="319">
        <f t="shared" ref="C27:O27" si="12">C14/$A27</f>
        <v>536.47710206065244</v>
      </c>
      <c r="D27" s="319">
        <f t="shared" si="12"/>
        <v>497.88271459382435</v>
      </c>
      <c r="E27" s="319">
        <f t="shared" si="12"/>
        <v>441.23768358749078</v>
      </c>
      <c r="F27" s="319">
        <f t="shared" si="12"/>
        <v>523.69304598170004</v>
      </c>
      <c r="G27" s="319">
        <f t="shared" si="12"/>
        <v>483.18579155404069</v>
      </c>
      <c r="H27" s="319">
        <f t="shared" si="12"/>
        <v>569.23573638373762</v>
      </c>
      <c r="I27" s="319">
        <f t="shared" si="12"/>
        <v>474.47945404227943</v>
      </c>
      <c r="J27" s="319">
        <f t="shared" si="12"/>
        <v>615.90000055342273</v>
      </c>
      <c r="K27" s="319">
        <f t="shared" si="12"/>
        <v>515.96930490645207</v>
      </c>
      <c r="L27" s="319">
        <f t="shared" si="12"/>
        <v>638.85930347467797</v>
      </c>
      <c r="M27" s="319">
        <f t="shared" si="12"/>
        <v>340.05395038274872</v>
      </c>
      <c r="N27" s="319">
        <f t="shared" si="12"/>
        <v>503.91393764856224</v>
      </c>
      <c r="O27" s="319">
        <f t="shared" si="12"/>
        <v>569.48606257248616</v>
      </c>
      <c r="P27" s="13">
        <f t="shared" si="3"/>
        <v>6710.3740877420751</v>
      </c>
      <c r="Q27" s="266">
        <f t="shared" si="4"/>
        <v>8.9466962712375322E-2</v>
      </c>
    </row>
    <row r="28" spans="1:29" s="2" customFormat="1">
      <c r="A28" s="344">
        <f>'2023-24 CC'!$A$28</f>
        <v>0.5</v>
      </c>
      <c r="B28" s="199" t="s">
        <v>38</v>
      </c>
      <c r="C28" s="319">
        <f t="shared" ref="C28:O28" si="13">C15/$A28</f>
        <v>872</v>
      </c>
      <c r="D28" s="319">
        <f t="shared" si="13"/>
        <v>412.66666666666669</v>
      </c>
      <c r="E28" s="319">
        <f t="shared" si="13"/>
        <v>494</v>
      </c>
      <c r="F28" s="319">
        <f t="shared" si="13"/>
        <v>272.66666666666669</v>
      </c>
      <c r="G28" s="319">
        <f t="shared" si="13"/>
        <v>354</v>
      </c>
      <c r="H28" s="319">
        <f t="shared" si="13"/>
        <v>278</v>
      </c>
      <c r="I28" s="319">
        <f t="shared" si="13"/>
        <v>538</v>
      </c>
      <c r="J28" s="319">
        <f t="shared" si="13"/>
        <v>914.66666666666663</v>
      </c>
      <c r="K28" s="319">
        <f t="shared" si="13"/>
        <v>701.33333333333337</v>
      </c>
      <c r="L28" s="319">
        <f t="shared" si="13"/>
        <v>648</v>
      </c>
      <c r="M28" s="319">
        <f t="shared" si="13"/>
        <v>610.66666666666663</v>
      </c>
      <c r="N28" s="319">
        <f t="shared" si="13"/>
        <v>756.66666666666663</v>
      </c>
      <c r="O28" s="319">
        <f t="shared" si="13"/>
        <v>852</v>
      </c>
      <c r="P28" s="13">
        <f t="shared" si="3"/>
        <v>7704.666666666667</v>
      </c>
      <c r="Q28" s="266">
        <f t="shared" si="4"/>
        <v>0.10272350190388413</v>
      </c>
      <c r="S28" s="197"/>
      <c r="AC28" s="2" t="s">
        <v>13</v>
      </c>
    </row>
    <row r="29" spans="1:29" s="2" customFormat="1">
      <c r="A29" s="425">
        <f>'2023-24 CC'!$A$29</f>
        <v>150</v>
      </c>
      <c r="B29" s="204" t="s">
        <v>39</v>
      </c>
      <c r="C29" s="317">
        <f t="shared" ref="C29:O29" si="14">C16/$A29</f>
        <v>490.52811111111106</v>
      </c>
      <c r="D29" s="317">
        <f t="shared" si="14"/>
        <v>91.930111111111117</v>
      </c>
      <c r="E29" s="317">
        <f t="shared" si="14"/>
        <v>360.78618444444442</v>
      </c>
      <c r="F29" s="317">
        <f t="shared" si="14"/>
        <v>54.178888888888885</v>
      </c>
      <c r="G29" s="317">
        <f t="shared" si="14"/>
        <v>151.71270888888887</v>
      </c>
      <c r="H29" s="317">
        <f t="shared" si="14"/>
        <v>166.18277777777777</v>
      </c>
      <c r="I29" s="317">
        <f t="shared" si="14"/>
        <v>260.54055555555556</v>
      </c>
      <c r="J29" s="317">
        <f t="shared" si="14"/>
        <v>443.3527111111112</v>
      </c>
      <c r="K29" s="317">
        <f t="shared" si="14"/>
        <v>315.28551111111108</v>
      </c>
      <c r="L29" s="317">
        <f t="shared" si="14"/>
        <v>675.49876255743311</v>
      </c>
      <c r="M29" s="317">
        <f t="shared" si="14"/>
        <v>393.44374688888888</v>
      </c>
      <c r="N29" s="317">
        <f t="shared" si="14"/>
        <v>459.78044444444453</v>
      </c>
      <c r="O29" s="317">
        <f t="shared" si="14"/>
        <v>689.94333333333338</v>
      </c>
      <c r="P29" s="18">
        <f t="shared" si="3"/>
        <v>4553.1638472241002</v>
      </c>
      <c r="Q29" s="266">
        <f t="shared" si="4"/>
        <v>6.0705667793850636E-2</v>
      </c>
      <c r="S29" s="197"/>
      <c r="AC29" s="2" t="s">
        <v>13</v>
      </c>
    </row>
    <row r="30" spans="1:29" s="2" customFormat="1">
      <c r="B30" s="26"/>
      <c r="C30" s="328"/>
      <c r="D30" s="329"/>
      <c r="E30" s="274" t="s">
        <v>13</v>
      </c>
      <c r="F30" s="274"/>
      <c r="G30" s="274"/>
      <c r="H30" s="274"/>
      <c r="I30" s="274"/>
      <c r="J30" s="274"/>
      <c r="K30" s="274"/>
      <c r="L30" s="274"/>
      <c r="M30" s="274"/>
      <c r="N30" s="274"/>
      <c r="O30" s="274"/>
      <c r="P30" s="273">
        <f>SUM(P19:P29)</f>
        <v>75003.933120151371</v>
      </c>
      <c r="Q30" s="266">
        <f t="shared" si="4"/>
        <v>1</v>
      </c>
      <c r="S30" s="197"/>
      <c r="AC30" s="2" t="s">
        <v>13</v>
      </c>
    </row>
    <row r="31" spans="1:29" s="2" customFormat="1">
      <c r="B31" s="26"/>
      <c r="C31" s="328"/>
      <c r="D31" s="329"/>
      <c r="E31" s="274"/>
      <c r="F31" s="274"/>
      <c r="G31" s="274"/>
      <c r="H31" s="274"/>
      <c r="I31" s="274"/>
      <c r="J31" s="274"/>
      <c r="K31" s="274"/>
      <c r="L31" s="274"/>
      <c r="M31" s="274"/>
      <c r="N31" s="274"/>
      <c r="O31" s="274"/>
      <c r="P31" s="274"/>
      <c r="R31" s="19"/>
      <c r="S31" s="197"/>
      <c r="AC31" s="2" t="s">
        <v>13</v>
      </c>
    </row>
    <row r="32" spans="1:29" s="2" customFormat="1">
      <c r="B32" s="6" t="s">
        <v>17</v>
      </c>
      <c r="C32" s="17" t="s">
        <v>19</v>
      </c>
      <c r="D32" s="17" t="s">
        <v>20</v>
      </c>
      <c r="E32" s="17" t="s">
        <v>21</v>
      </c>
      <c r="F32" s="17" t="s">
        <v>22</v>
      </c>
      <c r="G32" s="17" t="s">
        <v>23</v>
      </c>
      <c r="H32" s="17" t="s">
        <v>24</v>
      </c>
      <c r="I32" s="17" t="s">
        <v>25</v>
      </c>
      <c r="J32" s="17" t="s">
        <v>26</v>
      </c>
      <c r="K32" s="17" t="s">
        <v>27</v>
      </c>
      <c r="L32" s="17" t="s">
        <v>28</v>
      </c>
      <c r="M32" s="17" t="s">
        <v>29</v>
      </c>
      <c r="N32" s="17" t="s">
        <v>30</v>
      </c>
      <c r="O32" s="17" t="s">
        <v>31</v>
      </c>
      <c r="P32" s="17" t="s">
        <v>71</v>
      </c>
      <c r="R32" s="19"/>
      <c r="S32" s="197"/>
    </row>
    <row r="33" spans="2:29" s="2" customFormat="1">
      <c r="B33" s="11" t="s">
        <v>32</v>
      </c>
      <c r="C33" s="392">
        <f>'2023-24 CC'!$C$33</f>
        <v>0.02</v>
      </c>
      <c r="D33" s="390">
        <f>'2023-24 CC'!D33</f>
        <v>0.02</v>
      </c>
      <c r="E33" s="390">
        <f>'2023-24 CC'!E33</f>
        <v>0.02</v>
      </c>
      <c r="F33" s="390">
        <f>'2023-24 CC'!F33</f>
        <v>0.02</v>
      </c>
      <c r="G33" s="390">
        <f>'2023-24 CC'!G33</f>
        <v>0.03</v>
      </c>
      <c r="H33" s="390">
        <f>'2023-24 CC'!H33</f>
        <v>0.03</v>
      </c>
      <c r="I33" s="390">
        <f>'2023-24 CC'!I33</f>
        <v>0.03</v>
      </c>
      <c r="J33" s="390">
        <f>'2023-24 CC'!J33</f>
        <v>0.02</v>
      </c>
      <c r="K33" s="390">
        <f>'2023-24 CC'!K33</f>
        <v>0.02</v>
      </c>
      <c r="L33" s="390">
        <f>'2023-24 CC'!L33</f>
        <v>0.02</v>
      </c>
      <c r="M33" s="390">
        <f>'2023-24 CC'!M33</f>
        <v>0.02</v>
      </c>
      <c r="N33" s="390">
        <f>'2023-24 CC'!N33</f>
        <v>0.03</v>
      </c>
      <c r="O33" s="393">
        <f>'2023-24 CC'!O33</f>
        <v>0.03</v>
      </c>
      <c r="P33" s="20">
        <f>AVERAGE(C33:O33)</f>
        <v>2.3846153846153843E-2</v>
      </c>
      <c r="Q33" s="10"/>
      <c r="R33" s="2" t="s">
        <v>13</v>
      </c>
      <c r="S33" s="197"/>
      <c r="AC33" s="2" t="s">
        <v>13</v>
      </c>
    </row>
    <row r="34" spans="2:29" s="2" customFormat="1">
      <c r="B34" s="11" t="s">
        <v>8</v>
      </c>
      <c r="C34" s="394">
        <f>'2023-24 CC'!C34</f>
        <v>0.04</v>
      </c>
      <c r="D34" s="391">
        <f>'2023-24 CC'!D34</f>
        <v>0.04</v>
      </c>
      <c r="E34" s="391">
        <f>'2023-24 CC'!E34</f>
        <v>0.04</v>
      </c>
      <c r="F34" s="391">
        <f>'2023-24 CC'!F34</f>
        <v>0.04</v>
      </c>
      <c r="G34" s="391">
        <f>'2023-24 CC'!G34</f>
        <v>0.05</v>
      </c>
      <c r="H34" s="391">
        <f>'2023-24 CC'!H34</f>
        <v>0.05</v>
      </c>
      <c r="I34" s="391">
        <f>'2023-24 CC'!I34</f>
        <v>0.05</v>
      </c>
      <c r="J34" s="391">
        <f>'2023-24 CC'!J34</f>
        <v>0.04</v>
      </c>
      <c r="K34" s="391">
        <f>'2023-24 CC'!K34</f>
        <v>0.04</v>
      </c>
      <c r="L34" s="391">
        <f>'2023-24 CC'!L34</f>
        <v>0.04</v>
      </c>
      <c r="M34" s="391">
        <f>'2023-24 CC'!M34</f>
        <v>0.04</v>
      </c>
      <c r="N34" s="391">
        <f>'2023-24 CC'!N34</f>
        <v>0.05</v>
      </c>
      <c r="O34" s="395">
        <f>'2023-24 CC'!O34</f>
        <v>0.05</v>
      </c>
      <c r="P34" s="20">
        <f t="shared" ref="P34:P44" si="15">AVERAGE(C34:O34)</f>
        <v>4.384615384615384E-2</v>
      </c>
      <c r="Q34" s="10"/>
      <c r="S34" s="197"/>
      <c r="AC34" s="2" t="s">
        <v>13</v>
      </c>
    </row>
    <row r="35" spans="2:29" s="2" customFormat="1">
      <c r="B35" s="11" t="s">
        <v>33</v>
      </c>
      <c r="C35" s="394">
        <f>'2023-24 CC'!C35</f>
        <v>6.5000000000000002E-2</v>
      </c>
      <c r="D35" s="391">
        <f>'2023-24 CC'!D35</f>
        <v>6.5000000000000002E-2</v>
      </c>
      <c r="E35" s="391">
        <f>'2023-24 CC'!E35</f>
        <v>6.5000000000000002E-2</v>
      </c>
      <c r="F35" s="391">
        <f>'2023-24 CC'!F35</f>
        <v>6.5000000000000002E-2</v>
      </c>
      <c r="G35" s="391">
        <f>'2023-24 CC'!G35</f>
        <v>7.0000000000000007E-2</v>
      </c>
      <c r="H35" s="391">
        <f>'2023-24 CC'!H35</f>
        <v>7.0000000000000007E-2</v>
      </c>
      <c r="I35" s="391">
        <f>'2023-24 CC'!I35</f>
        <v>7.0000000000000007E-2</v>
      </c>
      <c r="J35" s="391">
        <f>'2023-24 CC'!J35</f>
        <v>6.5000000000000002E-2</v>
      </c>
      <c r="K35" s="391">
        <f>'2023-24 CC'!K35</f>
        <v>6.5000000000000002E-2</v>
      </c>
      <c r="L35" s="391">
        <f>'2023-24 CC'!L35</f>
        <v>6.5000000000000002E-2</v>
      </c>
      <c r="M35" s="391">
        <f>'2023-24 CC'!M35</f>
        <v>6.5000000000000002E-2</v>
      </c>
      <c r="N35" s="391">
        <f>'2023-24 CC'!N35</f>
        <v>7.0000000000000007E-2</v>
      </c>
      <c r="O35" s="395">
        <f>'2023-24 CC'!O35</f>
        <v>7.0000000000000007E-2</v>
      </c>
      <c r="P35" s="20">
        <f t="shared" si="15"/>
        <v>6.6923076923076932E-2</v>
      </c>
      <c r="Q35" s="10"/>
      <c r="S35" s="197"/>
      <c r="AC35" s="2" t="s">
        <v>13</v>
      </c>
    </row>
    <row r="36" spans="2:29" s="10" customFormat="1">
      <c r="B36" s="11" t="s">
        <v>35</v>
      </c>
      <c r="C36" s="394">
        <f>'2023-24 CC'!C36</f>
        <v>0.2</v>
      </c>
      <c r="D36" s="391">
        <f>'2023-24 CC'!D36</f>
        <v>0.2</v>
      </c>
      <c r="E36" s="391">
        <f>'2023-24 CC'!E36</f>
        <v>0.2</v>
      </c>
      <c r="F36" s="391">
        <f>'2023-24 CC'!F36</f>
        <v>0.2</v>
      </c>
      <c r="G36" s="391">
        <f>'2023-24 CC'!G36</f>
        <v>0.2</v>
      </c>
      <c r="H36" s="391">
        <f>'2023-24 CC'!H36</f>
        <v>0.2</v>
      </c>
      <c r="I36" s="391">
        <f>'2023-24 CC'!I36</f>
        <v>0.2</v>
      </c>
      <c r="J36" s="391">
        <f>'2023-24 CC'!J36</f>
        <v>0.2</v>
      </c>
      <c r="K36" s="391">
        <f>'2023-24 CC'!K36</f>
        <v>0.2</v>
      </c>
      <c r="L36" s="391">
        <f>'2023-24 CC'!L36</f>
        <v>0.2</v>
      </c>
      <c r="M36" s="391">
        <f>'2023-24 CC'!M36</f>
        <v>0.2</v>
      </c>
      <c r="N36" s="391">
        <f>'2023-24 CC'!N36</f>
        <v>0.2</v>
      </c>
      <c r="O36" s="395">
        <f>'2023-24 CC'!O36</f>
        <v>0.2</v>
      </c>
      <c r="P36" s="20">
        <f t="shared" si="15"/>
        <v>0.2</v>
      </c>
      <c r="Q36" s="20"/>
      <c r="S36" s="197"/>
      <c r="AC36" s="10" t="s">
        <v>13</v>
      </c>
    </row>
    <row r="37" spans="2:29" s="10" customFormat="1">
      <c r="B37" s="11" t="s">
        <v>36</v>
      </c>
      <c r="C37" s="394">
        <f>'2023-24 CC'!C37</f>
        <v>0.15</v>
      </c>
      <c r="D37" s="391">
        <f>'2023-24 CC'!D37</f>
        <v>0.125</v>
      </c>
      <c r="E37" s="391">
        <f>'2023-24 CC'!E37</f>
        <v>0.125</v>
      </c>
      <c r="F37" s="391">
        <f>'2023-24 CC'!F37</f>
        <v>0.125</v>
      </c>
      <c r="G37" s="391">
        <f>'2023-24 CC'!G37</f>
        <v>0.125</v>
      </c>
      <c r="H37" s="391">
        <f>'2023-24 CC'!H37</f>
        <v>0.05</v>
      </c>
      <c r="I37" s="391">
        <f>'2023-24 CC'!I37</f>
        <v>0.125</v>
      </c>
      <c r="J37" s="391">
        <f>'2023-24 CC'!J37</f>
        <v>0.15</v>
      </c>
      <c r="K37" s="391">
        <f>'2023-24 CC'!K37</f>
        <v>0.125</v>
      </c>
      <c r="L37" s="391">
        <f>'2023-24 CC'!L37</f>
        <v>0.15</v>
      </c>
      <c r="M37" s="391">
        <f>'2023-24 CC'!M37</f>
        <v>0.125</v>
      </c>
      <c r="N37" s="391">
        <f>'2023-24 CC'!N37</f>
        <v>0.125</v>
      </c>
      <c r="O37" s="395">
        <f>'2023-24 CC'!O37</f>
        <v>0.125</v>
      </c>
      <c r="P37" s="20">
        <f t="shared" si="15"/>
        <v>0.125</v>
      </c>
      <c r="Q37" s="22"/>
      <c r="S37" s="197"/>
      <c r="AC37" s="10" t="s">
        <v>13</v>
      </c>
    </row>
    <row r="38" spans="2:29" s="2" customFormat="1">
      <c r="B38" s="11" t="s">
        <v>37</v>
      </c>
      <c r="C38" s="396">
        <f>'2023-24 CC'!C38</f>
        <v>0.125</v>
      </c>
      <c r="D38" s="397">
        <f>'2023-24 CC'!D38</f>
        <v>0.15</v>
      </c>
      <c r="E38" s="397">
        <f>'2023-24 CC'!E38</f>
        <v>0.15</v>
      </c>
      <c r="F38" s="397">
        <f>'2023-24 CC'!F38</f>
        <v>0.15</v>
      </c>
      <c r="G38" s="397">
        <f>'2023-24 CC'!G38</f>
        <v>0.125</v>
      </c>
      <c r="H38" s="397">
        <f>'2023-24 CC'!H38</f>
        <v>0.125</v>
      </c>
      <c r="I38" s="397">
        <f>'2023-24 CC'!I38</f>
        <v>0.125</v>
      </c>
      <c r="J38" s="397">
        <f>'2023-24 CC'!J38</f>
        <v>0.125</v>
      </c>
      <c r="K38" s="397">
        <f>'2023-24 CC'!K38</f>
        <v>0.15</v>
      </c>
      <c r="L38" s="397">
        <f>'2023-24 CC'!L38</f>
        <v>0.125</v>
      </c>
      <c r="M38" s="397">
        <f>'2023-24 CC'!M38</f>
        <v>0.15</v>
      </c>
      <c r="N38" s="397">
        <f>'2023-24 CC'!N38</f>
        <v>0.125</v>
      </c>
      <c r="O38" s="398">
        <f>'2023-24 CC'!O38</f>
        <v>0.125</v>
      </c>
      <c r="P38" s="20">
        <f t="shared" si="15"/>
        <v>0.13461538461538461</v>
      </c>
      <c r="Q38" s="22"/>
      <c r="R38" s="10"/>
      <c r="S38" s="197"/>
      <c r="AC38" s="2" t="s">
        <v>13</v>
      </c>
    </row>
    <row r="39" spans="2:29" s="10" customFormat="1">
      <c r="B39" s="11" t="s">
        <v>34</v>
      </c>
      <c r="C39" s="19">
        <f>'2023-24 CC'!C39</f>
        <v>0.1</v>
      </c>
      <c r="D39" s="19">
        <f>'2023-24 CC'!D39</f>
        <v>0.1</v>
      </c>
      <c r="E39" s="19">
        <f>'2023-24 CC'!E39</f>
        <v>0.1</v>
      </c>
      <c r="F39" s="19">
        <f>'2023-24 CC'!F39</f>
        <v>7.4999999999999997E-2</v>
      </c>
      <c r="G39" s="19">
        <f>'2023-24 CC'!G39</f>
        <v>0.05</v>
      </c>
      <c r="H39" s="19">
        <f>'2023-24 CC'!H39</f>
        <v>0.125</v>
      </c>
      <c r="I39" s="19">
        <f>'2023-24 CC'!I39</f>
        <v>0.1</v>
      </c>
      <c r="J39" s="19">
        <f>'2023-24 CC'!J39</f>
        <v>7.4999999999999997E-2</v>
      </c>
      <c r="K39" s="19">
        <f>'2023-24 CC'!K39</f>
        <v>7.4999999999999997E-2</v>
      </c>
      <c r="L39" s="19">
        <f>'2023-24 CC'!L39</f>
        <v>0.1</v>
      </c>
      <c r="M39" s="19">
        <f>'2023-24 CC'!M39</f>
        <v>0.1</v>
      </c>
      <c r="N39" s="19">
        <f>'2023-24 CC'!N39</f>
        <v>0.1</v>
      </c>
      <c r="O39" s="19">
        <f>'2023-24 CC'!O39</f>
        <v>0.1</v>
      </c>
      <c r="P39" s="20">
        <f>AVERAGE(C39:O39)</f>
        <v>9.2307692307692299E-2</v>
      </c>
      <c r="R39" s="2"/>
      <c r="S39" s="197"/>
      <c r="AC39" s="10" t="s">
        <v>13</v>
      </c>
    </row>
    <row r="40" spans="2:29" s="2" customFormat="1">
      <c r="B40" s="11" t="s">
        <v>14</v>
      </c>
      <c r="C40" s="19">
        <f>'2023-24 CC'!C40</f>
        <v>0.05</v>
      </c>
      <c r="D40" s="19">
        <f>'2023-24 CC'!D40</f>
        <v>0.05</v>
      </c>
      <c r="E40" s="19">
        <f>'2023-24 CC'!E40</f>
        <v>0.1</v>
      </c>
      <c r="F40" s="19">
        <f>'2023-24 CC'!F40</f>
        <v>7.4999999999999997E-2</v>
      </c>
      <c r="G40" s="19">
        <f>'2023-24 CC'!G40</f>
        <v>7.4999999999999997E-2</v>
      </c>
      <c r="H40" s="19">
        <f>'2023-24 CC'!H40</f>
        <v>0.1</v>
      </c>
      <c r="I40" s="19">
        <f>'2023-24 CC'!I40</f>
        <v>7.4999999999999997E-2</v>
      </c>
      <c r="J40" s="19">
        <f>'2023-24 CC'!J40</f>
        <v>0.05</v>
      </c>
      <c r="K40" s="19">
        <f>'2023-24 CC'!K40</f>
        <v>0.1</v>
      </c>
      <c r="L40" s="19">
        <f>'2023-24 CC'!L40</f>
        <v>0.05</v>
      </c>
      <c r="M40" s="19">
        <f>'2023-24 CC'!M40</f>
        <v>7.4999999999999997E-2</v>
      </c>
      <c r="N40" s="19">
        <f>'2023-24 CC'!N40</f>
        <v>0.1</v>
      </c>
      <c r="O40" s="19">
        <f>'2023-24 CC'!O40</f>
        <v>0.05</v>
      </c>
      <c r="P40" s="20">
        <f t="shared" si="15"/>
        <v>7.3076923076923081E-2</v>
      </c>
      <c r="Q40" s="4"/>
      <c r="R40" s="23"/>
      <c r="S40" s="197"/>
      <c r="AC40" s="2" t="s">
        <v>13</v>
      </c>
    </row>
    <row r="41" spans="2:29" s="2" customFormat="1">
      <c r="B41" s="11" t="s">
        <v>40</v>
      </c>
      <c r="C41" s="19">
        <f>'2023-24 CC'!C41</f>
        <v>0.1</v>
      </c>
      <c r="D41" s="19">
        <f>'2023-24 CC'!D41</f>
        <v>0.1</v>
      </c>
      <c r="E41" s="19">
        <f>'2023-24 CC'!E41</f>
        <v>7.4999999999999997E-2</v>
      </c>
      <c r="F41" s="19">
        <f>'2023-24 CC'!F41</f>
        <v>0.1</v>
      </c>
      <c r="G41" s="19">
        <f>'2023-24 CC'!G41</f>
        <v>0.1</v>
      </c>
      <c r="H41" s="19">
        <f>'2023-24 CC'!H41</f>
        <v>0.1</v>
      </c>
      <c r="I41" s="19">
        <f>'2023-24 CC'!I41</f>
        <v>0.05</v>
      </c>
      <c r="J41" s="19">
        <f>'2023-24 CC'!J41</f>
        <v>0.1</v>
      </c>
      <c r="K41" s="19">
        <f>'2023-24 CC'!K41</f>
        <v>0.1</v>
      </c>
      <c r="L41" s="19">
        <f>'2023-24 CC'!L41</f>
        <v>0.1</v>
      </c>
      <c r="M41" s="19">
        <f>'2023-24 CC'!M41</f>
        <v>0.1</v>
      </c>
      <c r="N41" s="19">
        <f>'2023-24 CC'!N41</f>
        <v>0.05</v>
      </c>
      <c r="O41" s="19">
        <f>'2023-24 CC'!O41</f>
        <v>7.4999999999999997E-2</v>
      </c>
      <c r="P41" s="20">
        <f t="shared" si="15"/>
        <v>8.8461538461538453E-2</v>
      </c>
      <c r="Q41" s="20"/>
      <c r="R41" s="10"/>
      <c r="S41" s="10"/>
      <c r="AC41" s="2" t="s">
        <v>13</v>
      </c>
    </row>
    <row r="42" spans="2:29" s="2" customFormat="1">
      <c r="B42" s="11" t="s">
        <v>38</v>
      </c>
      <c r="C42" s="19">
        <f>'2023-24 CC'!C42</f>
        <v>7.4999999999999997E-2</v>
      </c>
      <c r="D42" s="19">
        <f>'2023-24 CC'!D42</f>
        <v>7.4999999999999997E-2</v>
      </c>
      <c r="E42" s="19">
        <f>'2023-24 CC'!E42</f>
        <v>0.05</v>
      </c>
      <c r="F42" s="19">
        <f>'2023-24 CC'!F42</f>
        <v>0.1</v>
      </c>
      <c r="G42" s="19">
        <f>'2023-24 CC'!G42</f>
        <v>7.4999999999999997E-2</v>
      </c>
      <c r="H42" s="19">
        <f>'2023-24 CC'!H42</f>
        <v>7.4999999999999997E-2</v>
      </c>
      <c r="I42" s="19">
        <f>'2023-24 CC'!I42</f>
        <v>7.4999999999999997E-2</v>
      </c>
      <c r="J42" s="19">
        <f>'2023-24 CC'!J42</f>
        <v>0.1</v>
      </c>
      <c r="K42" s="19">
        <f>'2023-24 CC'!K42</f>
        <v>0.05</v>
      </c>
      <c r="L42" s="19">
        <f>'2023-24 CC'!L42</f>
        <v>7.4999999999999997E-2</v>
      </c>
      <c r="M42" s="19">
        <f>'2023-24 CC'!M42</f>
        <v>7.4999999999999997E-2</v>
      </c>
      <c r="N42" s="19">
        <f>'2023-24 CC'!N42</f>
        <v>7.4999999999999997E-2</v>
      </c>
      <c r="O42" s="19">
        <f>'2023-24 CC'!O42</f>
        <v>0.1</v>
      </c>
      <c r="P42" s="20">
        <f t="shared" si="15"/>
        <v>7.6923076923076913E-2</v>
      </c>
      <c r="Q42" s="20"/>
      <c r="S42" s="10"/>
      <c r="AC42" s="2" t="s">
        <v>13</v>
      </c>
    </row>
    <row r="43" spans="2:29" s="2" customFormat="1">
      <c r="B43" s="14" t="s">
        <v>39</v>
      </c>
      <c r="C43" s="205">
        <f>'2023-24 CC'!C43</f>
        <v>7.4999999999999997E-2</v>
      </c>
      <c r="D43" s="205">
        <f>'2023-24 CC'!D43</f>
        <v>7.4999999999999997E-2</v>
      </c>
      <c r="E43" s="205">
        <f>'2023-24 CC'!E43</f>
        <v>7.4999999999999997E-2</v>
      </c>
      <c r="F43" s="205">
        <f>'2023-24 CC'!F43</f>
        <v>0.05</v>
      </c>
      <c r="G43" s="205">
        <f>'2023-24 CC'!G43</f>
        <v>0.1</v>
      </c>
      <c r="H43" s="205">
        <f>'2023-24 CC'!H43</f>
        <v>7.4999999999999997E-2</v>
      </c>
      <c r="I43" s="205">
        <f>'2023-24 CC'!I43</f>
        <v>0.1</v>
      </c>
      <c r="J43" s="205">
        <f>'2023-24 CC'!J43</f>
        <v>7.4999999999999997E-2</v>
      </c>
      <c r="K43" s="205">
        <f>'2023-24 CC'!K43</f>
        <v>7.4999999999999997E-2</v>
      </c>
      <c r="L43" s="205">
        <f>'2023-24 CC'!L43</f>
        <v>7.4999999999999997E-2</v>
      </c>
      <c r="M43" s="205">
        <f>'2023-24 CC'!M43</f>
        <v>0.05</v>
      </c>
      <c r="N43" s="205">
        <f>'2023-24 CC'!N43</f>
        <v>7.4999999999999997E-2</v>
      </c>
      <c r="O43" s="205">
        <f>'2023-24 CC'!O43</f>
        <v>7.4999999999999997E-2</v>
      </c>
      <c r="P43" s="360">
        <f t="shared" si="15"/>
        <v>7.4999999999999983E-2</v>
      </c>
      <c r="Q43" s="19"/>
      <c r="S43" s="10"/>
      <c r="AC43" s="2" t="s">
        <v>13</v>
      </c>
    </row>
    <row r="44" spans="2:29" s="2" customFormat="1">
      <c r="B44" s="26"/>
      <c r="C44" s="24">
        <f t="shared" ref="C44:O44" si="16">SUM(C33:C43)</f>
        <v>0.99999999999999989</v>
      </c>
      <c r="D44" s="24">
        <f t="shared" si="16"/>
        <v>0.99999999999999989</v>
      </c>
      <c r="E44" s="24">
        <f t="shared" si="16"/>
        <v>0.99999999999999989</v>
      </c>
      <c r="F44" s="24">
        <f t="shared" si="16"/>
        <v>0.99999999999999989</v>
      </c>
      <c r="G44" s="24">
        <f t="shared" si="16"/>
        <v>1</v>
      </c>
      <c r="H44" s="24">
        <f t="shared" si="16"/>
        <v>0.99999999999999989</v>
      </c>
      <c r="I44" s="24">
        <f t="shared" si="16"/>
        <v>1</v>
      </c>
      <c r="J44" s="24">
        <f t="shared" si="16"/>
        <v>0.99999999999999989</v>
      </c>
      <c r="K44" s="24">
        <f t="shared" si="16"/>
        <v>0.99999999999999989</v>
      </c>
      <c r="L44" s="24">
        <f t="shared" si="16"/>
        <v>0.99999999999999989</v>
      </c>
      <c r="M44" s="24">
        <f t="shared" si="16"/>
        <v>0.99999999999999989</v>
      </c>
      <c r="N44" s="24">
        <f t="shared" si="16"/>
        <v>1</v>
      </c>
      <c r="O44" s="24">
        <f t="shared" si="16"/>
        <v>1</v>
      </c>
      <c r="P44" s="20">
        <f t="shared" si="15"/>
        <v>1</v>
      </c>
      <c r="Q44" s="20"/>
      <c r="S44" s="10"/>
    </row>
    <row r="45" spans="2:29" s="2" customFormat="1">
      <c r="B45" s="4"/>
      <c r="Q45" s="25"/>
      <c r="S45" s="10"/>
    </row>
    <row r="46" spans="2:29" s="2" customFormat="1">
      <c r="B46" s="6" t="s">
        <v>72</v>
      </c>
      <c r="C46" s="17" t="s">
        <v>19</v>
      </c>
      <c r="D46" s="17" t="s">
        <v>20</v>
      </c>
      <c r="E46" s="17" t="s">
        <v>21</v>
      </c>
      <c r="F46" s="17" t="s">
        <v>22</v>
      </c>
      <c r="G46" s="17" t="s">
        <v>23</v>
      </c>
      <c r="H46" s="17" t="s">
        <v>24</v>
      </c>
      <c r="I46" s="17" t="s">
        <v>25</v>
      </c>
      <c r="J46" s="17" t="s">
        <v>26</v>
      </c>
      <c r="K46" s="17" t="s">
        <v>27</v>
      </c>
      <c r="L46" s="17" t="s">
        <v>28</v>
      </c>
      <c r="M46" s="17" t="s">
        <v>29</v>
      </c>
      <c r="N46" s="17" t="s">
        <v>30</v>
      </c>
      <c r="O46" s="17" t="s">
        <v>31</v>
      </c>
      <c r="P46" s="17" t="s">
        <v>69</v>
      </c>
      <c r="S46" s="10"/>
    </row>
    <row r="47" spans="2:29" s="2" customFormat="1">
      <c r="B47" s="11" t="s">
        <v>32</v>
      </c>
      <c r="C47" s="399">
        <f t="shared" ref="C47:O47" si="17">C19*C33</f>
        <v>12.332266666666669</v>
      </c>
      <c r="D47" s="399">
        <f t="shared" si="17"/>
        <v>6.8626666666666667</v>
      </c>
      <c r="E47" s="399">
        <f t="shared" si="17"/>
        <v>11.764266666666668</v>
      </c>
      <c r="F47" s="399">
        <f t="shared" si="17"/>
        <v>5.0578666666666656</v>
      </c>
      <c r="G47" s="399">
        <f t="shared" si="17"/>
        <v>13.042799999999998</v>
      </c>
      <c r="H47" s="399">
        <f t="shared" si="17"/>
        <v>22.837199999999999</v>
      </c>
      <c r="I47" s="399">
        <f t="shared" si="17"/>
        <v>18.426000000000002</v>
      </c>
      <c r="J47" s="399">
        <f t="shared" si="17"/>
        <v>10.178933333333331</v>
      </c>
      <c r="K47" s="399">
        <f t="shared" si="17"/>
        <v>16.9512</v>
      </c>
      <c r="L47" s="399">
        <f t="shared" si="17"/>
        <v>10.247999999999999</v>
      </c>
      <c r="M47" s="399">
        <f t="shared" si="17"/>
        <v>15.589333333333334</v>
      </c>
      <c r="N47" s="399">
        <f t="shared" si="17"/>
        <v>24.281599999999994</v>
      </c>
      <c r="O47" s="399">
        <f t="shared" si="17"/>
        <v>17.213200000000001</v>
      </c>
      <c r="P47" s="275">
        <f t="shared" ref="P47:P57" si="18">SUM(C47:O47)</f>
        <v>184.78533333333334</v>
      </c>
    </row>
    <row r="48" spans="2:29" s="2" customFormat="1">
      <c r="B48" s="11" t="s">
        <v>8</v>
      </c>
      <c r="C48" s="399">
        <f t="shared" ref="C48:O48" si="19">C20*C34</f>
        <v>25.769333333333329</v>
      </c>
      <c r="D48" s="399">
        <f t="shared" si="19"/>
        <v>11.98</v>
      </c>
      <c r="E48" s="399">
        <f t="shared" si="19"/>
        <v>25.04</v>
      </c>
      <c r="F48" s="399">
        <f t="shared" si="19"/>
        <v>10.002666666666668</v>
      </c>
      <c r="G48" s="399">
        <f t="shared" si="19"/>
        <v>20.648333333333337</v>
      </c>
      <c r="H48" s="399">
        <f t="shared" si="19"/>
        <v>36.298333333333332</v>
      </c>
      <c r="I48" s="399">
        <f t="shared" si="19"/>
        <v>32.962499999999999</v>
      </c>
      <c r="J48" s="399">
        <f t="shared" si="19"/>
        <v>21.541333333333338</v>
      </c>
      <c r="K48" s="399">
        <f t="shared" si="19"/>
        <v>40.820666666666661</v>
      </c>
      <c r="L48" s="399">
        <f t="shared" si="19"/>
        <v>21.307999999999996</v>
      </c>
      <c r="M48" s="399">
        <f t="shared" si="19"/>
        <v>34.370666666666672</v>
      </c>
      <c r="N48" s="399">
        <f t="shared" si="19"/>
        <v>38.998333333333335</v>
      </c>
      <c r="O48" s="399">
        <f t="shared" si="19"/>
        <v>27.444166666666668</v>
      </c>
      <c r="P48" s="275">
        <f t="shared" si="18"/>
        <v>347.18433333333331</v>
      </c>
    </row>
    <row r="49" spans="1:19" s="2" customFormat="1">
      <c r="A49" s="10"/>
      <c r="B49" s="11" t="s">
        <v>33</v>
      </c>
      <c r="C49" s="399">
        <f t="shared" ref="C49:O49" si="20">C21*C35</f>
        <v>50.847333333333339</v>
      </c>
      <c r="D49" s="399">
        <f t="shared" si="20"/>
        <v>21.975777777777775</v>
      </c>
      <c r="E49" s="399">
        <f t="shared" si="20"/>
        <v>46.964666666666673</v>
      </c>
      <c r="F49" s="399">
        <f t="shared" si="20"/>
        <v>19.797555555555554</v>
      </c>
      <c r="G49" s="399">
        <f t="shared" si="20"/>
        <v>33.873777777777782</v>
      </c>
      <c r="H49" s="399">
        <f t="shared" si="20"/>
        <v>58.949333333333335</v>
      </c>
      <c r="I49" s="399">
        <f t="shared" si="20"/>
        <v>57.549333333333337</v>
      </c>
      <c r="J49" s="399">
        <f t="shared" si="20"/>
        <v>43.824444444444453</v>
      </c>
      <c r="K49" s="399">
        <f t="shared" si="20"/>
        <v>77.363</v>
      </c>
      <c r="L49" s="399">
        <f t="shared" si="20"/>
        <v>41.926444444444449</v>
      </c>
      <c r="M49" s="399">
        <f t="shared" si="20"/>
        <v>65.254222222222225</v>
      </c>
      <c r="N49" s="399">
        <f t="shared" si="20"/>
        <v>65.63822222222224</v>
      </c>
      <c r="O49" s="399">
        <f t="shared" si="20"/>
        <v>46.092666666666666</v>
      </c>
      <c r="P49" s="275">
        <f t="shared" si="18"/>
        <v>630.05677777777782</v>
      </c>
    </row>
    <row r="50" spans="1:19" s="10" customFormat="1">
      <c r="B50" s="11" t="s">
        <v>35</v>
      </c>
      <c r="C50" s="399">
        <f t="shared" ref="C50:O50" si="21">C22*C36</f>
        <v>293.0888888888889</v>
      </c>
      <c r="D50" s="399">
        <f t="shared" si="21"/>
        <v>109.89777777777775</v>
      </c>
      <c r="E50" s="399">
        <f t="shared" si="21"/>
        <v>205.14222222222222</v>
      </c>
      <c r="F50" s="399">
        <f t="shared" si="21"/>
        <v>96.493333333333339</v>
      </c>
      <c r="G50" s="399">
        <f t="shared" si="21"/>
        <v>144.73777777777778</v>
      </c>
      <c r="H50" s="399">
        <f t="shared" si="21"/>
        <v>264.4977777777778</v>
      </c>
      <c r="I50" s="399">
        <f t="shared" si="21"/>
        <v>244.89777777777783</v>
      </c>
      <c r="J50" s="399">
        <f t="shared" si="21"/>
        <v>238.06666666666672</v>
      </c>
      <c r="K50" s="399">
        <f t="shared" si="21"/>
        <v>373.09333333333331</v>
      </c>
      <c r="L50" s="399">
        <f t="shared" si="21"/>
        <v>241.90666666666672</v>
      </c>
      <c r="M50" s="399">
        <f t="shared" si="21"/>
        <v>237.76444444444442</v>
      </c>
      <c r="N50" s="399">
        <f t="shared" si="21"/>
        <v>296.07555555555558</v>
      </c>
      <c r="O50" s="399">
        <f t="shared" si="21"/>
        <v>235.72444444444446</v>
      </c>
      <c r="P50" s="275">
        <f t="shared" si="18"/>
        <v>2981.3866666666668</v>
      </c>
    </row>
    <row r="51" spans="1:19" s="10" customFormat="1">
      <c r="A51" s="2"/>
      <c r="B51" s="11" t="s">
        <v>36</v>
      </c>
      <c r="C51" s="399">
        <f t="shared" ref="C51:O51" si="22">C23*C37</f>
        <v>17.974999999999998</v>
      </c>
      <c r="D51" s="399">
        <f t="shared" si="22"/>
        <v>4.7416666666666663</v>
      </c>
      <c r="E51" s="399">
        <f t="shared" si="22"/>
        <v>4.0125000000000002</v>
      </c>
      <c r="F51" s="399">
        <f t="shared" si="22"/>
        <v>3.3166666666666664</v>
      </c>
      <c r="G51" s="399">
        <f t="shared" si="22"/>
        <v>5.75</v>
      </c>
      <c r="H51" s="399">
        <f t="shared" si="22"/>
        <v>0.47000000000000003</v>
      </c>
      <c r="I51" s="399">
        <f t="shared" si="22"/>
        <v>19.754166666666666</v>
      </c>
      <c r="J51" s="399">
        <f t="shared" si="22"/>
        <v>28.619999999999997</v>
      </c>
      <c r="K51" s="399">
        <f t="shared" si="22"/>
        <v>1.9375</v>
      </c>
      <c r="L51" s="399">
        <f t="shared" si="22"/>
        <v>13.92</v>
      </c>
      <c r="M51" s="399">
        <f t="shared" si="22"/>
        <v>4.5</v>
      </c>
      <c r="N51" s="399">
        <f t="shared" si="22"/>
        <v>19.791666666666668</v>
      </c>
      <c r="O51" s="399">
        <f t="shared" si="22"/>
        <v>8.1416666666666675</v>
      </c>
      <c r="P51" s="275">
        <f t="shared" si="18"/>
        <v>132.93083333333334</v>
      </c>
    </row>
    <row r="52" spans="1:19" s="2" customFormat="1">
      <c r="B52" s="11" t="s">
        <v>37</v>
      </c>
      <c r="C52" s="399">
        <f t="shared" ref="C52:O52" si="23">C24*C38</f>
        <v>22.086666666666666</v>
      </c>
      <c r="D52" s="399">
        <f t="shared" si="23"/>
        <v>37.552</v>
      </c>
      <c r="E52" s="399">
        <f t="shared" si="23"/>
        <v>14.983999999999998</v>
      </c>
      <c r="F52" s="399">
        <f t="shared" si="23"/>
        <v>13.040000000000001</v>
      </c>
      <c r="G52" s="399">
        <f t="shared" si="23"/>
        <v>6.0633333333333326</v>
      </c>
      <c r="H52" s="399">
        <f t="shared" si="23"/>
        <v>13.89</v>
      </c>
      <c r="I52" s="399">
        <f t="shared" si="23"/>
        <v>8.98</v>
      </c>
      <c r="J52" s="399">
        <f t="shared" si="23"/>
        <v>18.323333333333334</v>
      </c>
      <c r="K52" s="399">
        <f t="shared" si="23"/>
        <v>68.679999999999993</v>
      </c>
      <c r="L52" s="399">
        <f t="shared" si="23"/>
        <v>7.5366666666666671</v>
      </c>
      <c r="M52" s="399">
        <f t="shared" si="23"/>
        <v>22.603999999999999</v>
      </c>
      <c r="N52" s="399">
        <f t="shared" si="23"/>
        <v>27.52</v>
      </c>
      <c r="O52" s="399">
        <f t="shared" si="23"/>
        <v>26.78</v>
      </c>
      <c r="P52" s="275">
        <f t="shared" si="18"/>
        <v>288.03999999999996</v>
      </c>
    </row>
    <row r="53" spans="1:19" s="10" customFormat="1">
      <c r="B53" s="11" t="s">
        <v>34</v>
      </c>
      <c r="C53" s="399">
        <f t="shared" ref="C53:O53" si="24">C25*C39</f>
        <v>65.777777777777786</v>
      </c>
      <c r="D53" s="399">
        <f t="shared" si="24"/>
        <v>52.651851851851859</v>
      </c>
      <c r="E53" s="399">
        <f t="shared" si="24"/>
        <v>63.748148148148147</v>
      </c>
      <c r="F53" s="399">
        <f t="shared" si="24"/>
        <v>29.244444444444444</v>
      </c>
      <c r="G53" s="399">
        <f t="shared" si="24"/>
        <v>37.577777777777776</v>
      </c>
      <c r="H53" s="399">
        <f t="shared" si="24"/>
        <v>110.29629629629629</v>
      </c>
      <c r="I53" s="399">
        <f t="shared" si="24"/>
        <v>55.792592592592591</v>
      </c>
      <c r="J53" s="399">
        <f t="shared" si="24"/>
        <v>40.622222222222227</v>
      </c>
      <c r="K53" s="399">
        <f t="shared" si="24"/>
        <v>59.688888888888883</v>
      </c>
      <c r="L53" s="399">
        <f t="shared" si="24"/>
        <v>79.925925925925924</v>
      </c>
      <c r="M53" s="399">
        <f t="shared" si="24"/>
        <v>50.222222222222229</v>
      </c>
      <c r="N53" s="399">
        <f t="shared" si="24"/>
        <v>93.540740740740745</v>
      </c>
      <c r="O53" s="399">
        <f t="shared" si="24"/>
        <v>82.814814814814824</v>
      </c>
      <c r="P53" s="275">
        <f>SUM(C53:O53)</f>
        <v>821.90370370370363</v>
      </c>
    </row>
    <row r="54" spans="1:19" s="2" customFormat="1">
      <c r="B54" s="11" t="s">
        <v>14</v>
      </c>
      <c r="C54" s="399">
        <f t="shared" ref="C54:O54" si="25">C26*C40</f>
        <v>19</v>
      </c>
      <c r="D54" s="399">
        <f t="shared" si="25"/>
        <v>7.0333333333333332</v>
      </c>
      <c r="E54" s="399">
        <f t="shared" si="25"/>
        <v>37.044444444444444</v>
      </c>
      <c r="F54" s="399">
        <f t="shared" si="25"/>
        <v>8.9</v>
      </c>
      <c r="G54" s="399">
        <f t="shared" si="25"/>
        <v>16.116666666666667</v>
      </c>
      <c r="H54" s="399">
        <f t="shared" si="25"/>
        <v>44.06666666666667</v>
      </c>
      <c r="I54" s="399">
        <f t="shared" si="25"/>
        <v>27.866666666666671</v>
      </c>
      <c r="J54" s="399">
        <f t="shared" si="25"/>
        <v>15.244444444444444</v>
      </c>
      <c r="K54" s="399">
        <f t="shared" si="25"/>
        <v>60.800000000000004</v>
      </c>
      <c r="L54" s="399">
        <f t="shared" si="25"/>
        <v>12.822222222222223</v>
      </c>
      <c r="M54" s="399">
        <f t="shared" si="25"/>
        <v>29.45</v>
      </c>
      <c r="N54" s="399">
        <f t="shared" si="25"/>
        <v>39.622222222222227</v>
      </c>
      <c r="O54" s="399">
        <f t="shared" si="25"/>
        <v>14.922222222222224</v>
      </c>
      <c r="P54" s="275">
        <f t="shared" si="18"/>
        <v>332.88888888888886</v>
      </c>
      <c r="Q54" s="4"/>
      <c r="R54" s="23"/>
    </row>
    <row r="55" spans="1:19" s="2" customFormat="1">
      <c r="B55" s="11" t="s">
        <v>40</v>
      </c>
      <c r="C55" s="399">
        <f t="shared" ref="C55:O55" si="26">C27*C41</f>
        <v>53.647710206065248</v>
      </c>
      <c r="D55" s="399">
        <f t="shared" si="26"/>
        <v>49.788271459382436</v>
      </c>
      <c r="E55" s="399">
        <f t="shared" si="26"/>
        <v>33.09282626906181</v>
      </c>
      <c r="F55" s="399">
        <f t="shared" si="26"/>
        <v>52.369304598170004</v>
      </c>
      <c r="G55" s="399">
        <f t="shared" si="26"/>
        <v>48.318579155404073</v>
      </c>
      <c r="H55" s="399">
        <f t="shared" si="26"/>
        <v>56.923573638373767</v>
      </c>
      <c r="I55" s="399">
        <f t="shared" si="26"/>
        <v>23.723972702113972</v>
      </c>
      <c r="J55" s="399">
        <f t="shared" si="26"/>
        <v>61.590000055342273</v>
      </c>
      <c r="K55" s="399">
        <f t="shared" si="26"/>
        <v>51.596930490645207</v>
      </c>
      <c r="L55" s="399">
        <f t="shared" si="26"/>
        <v>63.885930347467799</v>
      </c>
      <c r="M55" s="399">
        <f t="shared" si="26"/>
        <v>34.005395038274877</v>
      </c>
      <c r="N55" s="399">
        <f t="shared" si="26"/>
        <v>25.195696882428113</v>
      </c>
      <c r="O55" s="399">
        <f t="shared" si="26"/>
        <v>42.711454692936464</v>
      </c>
      <c r="P55" s="275">
        <f t="shared" si="18"/>
        <v>596.84964553566613</v>
      </c>
    </row>
    <row r="56" spans="1:19" s="2" customFormat="1">
      <c r="B56" s="11" t="s">
        <v>38</v>
      </c>
      <c r="C56" s="399">
        <f t="shared" ref="C56:O56" si="27">C28*C42</f>
        <v>65.399999999999991</v>
      </c>
      <c r="D56" s="399">
        <f t="shared" si="27"/>
        <v>30.95</v>
      </c>
      <c r="E56" s="399">
        <f t="shared" si="27"/>
        <v>24.700000000000003</v>
      </c>
      <c r="F56" s="399">
        <f t="shared" si="27"/>
        <v>27.266666666666669</v>
      </c>
      <c r="G56" s="399">
        <f t="shared" si="27"/>
        <v>26.55</v>
      </c>
      <c r="H56" s="399">
        <f t="shared" si="27"/>
        <v>20.849999999999998</v>
      </c>
      <c r="I56" s="399">
        <f t="shared" si="27"/>
        <v>40.35</v>
      </c>
      <c r="J56" s="399">
        <f t="shared" si="27"/>
        <v>91.466666666666669</v>
      </c>
      <c r="K56" s="399">
        <f t="shared" si="27"/>
        <v>35.06666666666667</v>
      </c>
      <c r="L56" s="399">
        <f t="shared" si="27"/>
        <v>48.6</v>
      </c>
      <c r="M56" s="399">
        <f t="shared" si="27"/>
        <v>45.8</v>
      </c>
      <c r="N56" s="399">
        <f t="shared" si="27"/>
        <v>56.749999999999993</v>
      </c>
      <c r="O56" s="399">
        <f t="shared" si="27"/>
        <v>85.2</v>
      </c>
      <c r="P56" s="275">
        <f t="shared" si="18"/>
        <v>598.95000000000005</v>
      </c>
    </row>
    <row r="57" spans="1:19" s="2" customFormat="1">
      <c r="B57" s="11" t="s">
        <v>39</v>
      </c>
      <c r="C57" s="399">
        <f t="shared" ref="C57:O57" si="28">C29*C43</f>
        <v>36.789608333333327</v>
      </c>
      <c r="D57" s="399">
        <f t="shared" si="28"/>
        <v>6.8947583333333338</v>
      </c>
      <c r="E57" s="399">
        <f t="shared" si="28"/>
        <v>27.05896383333333</v>
      </c>
      <c r="F57" s="399">
        <f t="shared" si="28"/>
        <v>2.7089444444444446</v>
      </c>
      <c r="G57" s="399">
        <f t="shared" si="28"/>
        <v>15.171270888888888</v>
      </c>
      <c r="H57" s="399">
        <f t="shared" si="28"/>
        <v>12.463708333333333</v>
      </c>
      <c r="I57" s="399">
        <f t="shared" si="28"/>
        <v>26.054055555555557</v>
      </c>
      <c r="J57" s="399">
        <f t="shared" si="28"/>
        <v>33.251453333333338</v>
      </c>
      <c r="K57" s="399">
        <f t="shared" si="28"/>
        <v>23.646413333333332</v>
      </c>
      <c r="L57" s="399">
        <f t="shared" si="28"/>
        <v>50.662407191807482</v>
      </c>
      <c r="M57" s="399">
        <f t="shared" si="28"/>
        <v>19.672187344444446</v>
      </c>
      <c r="N57" s="399">
        <f t="shared" si="28"/>
        <v>34.483533333333341</v>
      </c>
      <c r="O57" s="399">
        <f t="shared" si="28"/>
        <v>51.745750000000001</v>
      </c>
      <c r="P57" s="276">
        <f t="shared" si="18"/>
        <v>340.60305425847412</v>
      </c>
      <c r="R57" s="10"/>
    </row>
    <row r="58" spans="1:19">
      <c r="B58" s="362" t="s">
        <v>56</v>
      </c>
      <c r="C58" s="363">
        <f t="shared" ref="C58:P58" si="29">SUM(C47:C57)</f>
        <v>662.71458520606529</v>
      </c>
      <c r="D58" s="363">
        <f t="shared" si="29"/>
        <v>340.32810386678983</v>
      </c>
      <c r="E58" s="363">
        <f t="shared" si="29"/>
        <v>493.55203825054321</v>
      </c>
      <c r="F58" s="363">
        <f t="shared" si="29"/>
        <v>268.19744904261444</v>
      </c>
      <c r="G58" s="363">
        <f t="shared" si="29"/>
        <v>367.85031671095965</v>
      </c>
      <c r="H58" s="363">
        <f t="shared" si="29"/>
        <v>641.54288937911463</v>
      </c>
      <c r="I58" s="363">
        <f t="shared" si="29"/>
        <v>556.35706529470667</v>
      </c>
      <c r="J58" s="363">
        <f t="shared" si="29"/>
        <v>602.72949783312015</v>
      </c>
      <c r="K58" s="363">
        <f t="shared" si="29"/>
        <v>809.64459937953404</v>
      </c>
      <c r="L58" s="363">
        <f t="shared" si="29"/>
        <v>592.74226346520129</v>
      </c>
      <c r="M58" s="363">
        <f t="shared" si="29"/>
        <v>559.23247127160812</v>
      </c>
      <c r="N58" s="363">
        <f t="shared" si="29"/>
        <v>721.89757095650225</v>
      </c>
      <c r="O58" s="363">
        <f t="shared" si="29"/>
        <v>638.79038617441802</v>
      </c>
      <c r="P58" s="277">
        <f t="shared" si="29"/>
        <v>7255.5792368311768</v>
      </c>
      <c r="Q58" s="12"/>
      <c r="R58" s="12"/>
      <c r="S58" s="12"/>
    </row>
    <row r="59" spans="1:19" s="28" customFormat="1">
      <c r="A59" s="2"/>
      <c r="B59" s="4"/>
      <c r="C59" s="323"/>
      <c r="D59" s="323"/>
      <c r="E59" s="323"/>
      <c r="F59" s="27"/>
      <c r="G59" s="323"/>
      <c r="H59" s="323"/>
      <c r="I59" s="323"/>
      <c r="J59" s="323"/>
      <c r="K59" s="323"/>
      <c r="L59" s="323"/>
      <c r="M59" s="323"/>
      <c r="N59" s="323"/>
      <c r="O59" s="323"/>
      <c r="P59" s="21"/>
      <c r="Q59" s="320"/>
      <c r="R59" s="320"/>
      <c r="S59" s="320"/>
    </row>
    <row r="60" spans="1:19">
      <c r="B60" s="6" t="s">
        <v>75</v>
      </c>
      <c r="C60" s="7" t="s">
        <v>19</v>
      </c>
      <c r="D60" s="7" t="s">
        <v>20</v>
      </c>
      <c r="E60" s="7" t="s">
        <v>21</v>
      </c>
      <c r="F60" s="7" t="s">
        <v>22</v>
      </c>
      <c r="G60" s="7" t="s">
        <v>23</v>
      </c>
      <c r="H60" s="7" t="s">
        <v>24</v>
      </c>
      <c r="I60" s="7" t="s">
        <v>25</v>
      </c>
      <c r="J60" s="7" t="s">
        <v>26</v>
      </c>
      <c r="K60" s="7" t="s">
        <v>27</v>
      </c>
      <c r="L60" s="7" t="s">
        <v>28</v>
      </c>
      <c r="M60" s="7" t="s">
        <v>29</v>
      </c>
      <c r="N60" s="7" t="s">
        <v>30</v>
      </c>
      <c r="O60" s="7" t="s">
        <v>31</v>
      </c>
      <c r="P60" s="17" t="s">
        <v>69</v>
      </c>
      <c r="Q60" s="12"/>
      <c r="R60" s="5"/>
      <c r="S60" s="12"/>
    </row>
    <row r="61" spans="1:19" s="2" customFormat="1">
      <c r="B61" s="11" t="s">
        <v>32</v>
      </c>
      <c r="C61" s="260">
        <f>C47/$C$58</f>
        <v>1.8608714734763322E-2</v>
      </c>
      <c r="D61" s="260">
        <f>D47/$D$58</f>
        <v>2.0164854411649853E-2</v>
      </c>
      <c r="E61" s="260">
        <f>E47/$E$58</f>
        <v>2.3835919528093896E-2</v>
      </c>
      <c r="F61" s="260">
        <f>F47/$F$58</f>
        <v>1.8858742634285872E-2</v>
      </c>
      <c r="G61" s="260">
        <f>G47/$G$58</f>
        <v>3.5456813294654436E-2</v>
      </c>
      <c r="H61" s="260">
        <f>H47/$H$58</f>
        <v>3.559730826742051E-2</v>
      </c>
      <c r="I61" s="260">
        <f>I47/$I$58</f>
        <v>3.3119018611257517E-2</v>
      </c>
      <c r="J61" s="260">
        <f>J47/$J$58</f>
        <v>1.6888062339619571E-2</v>
      </c>
      <c r="K61" s="260">
        <f>K47/$K$58</f>
        <v>2.0936593677016363E-2</v>
      </c>
      <c r="L61" s="260">
        <f>L47/$L$58</f>
        <v>1.7289133290563207E-2</v>
      </c>
      <c r="M61" s="260">
        <f>M47/$M$58</f>
        <v>2.787630213582842E-2</v>
      </c>
      <c r="N61" s="260">
        <f>N47/$N$58</f>
        <v>3.3635796790155811E-2</v>
      </c>
      <c r="O61" s="260">
        <f>O47/$O$58</f>
        <v>2.6946554570249959E-2</v>
      </c>
      <c r="P61" s="19">
        <f>P47/$P$58</f>
        <v>2.5468033261261309E-2</v>
      </c>
      <c r="Q61" s="321"/>
      <c r="R61" s="260"/>
      <c r="S61" s="10"/>
    </row>
    <row r="62" spans="1:19">
      <c r="B62" s="11" t="s">
        <v>8</v>
      </c>
      <c r="C62" s="260">
        <f>C48/$C$58</f>
        <v>3.8884512139295349E-2</v>
      </c>
      <c r="D62" s="260">
        <f>D48/$D$58</f>
        <v>3.5201324439221672E-2</v>
      </c>
      <c r="E62" s="260">
        <f>E48/$E$58</f>
        <v>5.0734265202829282E-2</v>
      </c>
      <c r="F62" s="260">
        <f>F48/$F$58</f>
        <v>3.7295905320401924E-2</v>
      </c>
      <c r="G62" s="260">
        <f>G48/$G$58</f>
        <v>5.6132433208037374E-2</v>
      </c>
      <c r="H62" s="260">
        <f>H48/$H$58</f>
        <v>5.6579745382982688E-2</v>
      </c>
      <c r="I62" s="260">
        <f>I48/$I$58</f>
        <v>5.9247023280884381E-2</v>
      </c>
      <c r="J62" s="260">
        <f>J48/$J$58</f>
        <v>3.5739636786944785E-2</v>
      </c>
      <c r="K62" s="260">
        <f>K48/$K$58</f>
        <v>5.0418006490686555E-2</v>
      </c>
      <c r="L62" s="260">
        <f>L48/$L$58</f>
        <v>3.5948170585023496E-2</v>
      </c>
      <c r="M62" s="260">
        <f>M48/$M$58</f>
        <v>6.1460427339837927E-2</v>
      </c>
      <c r="N62" s="260">
        <f>N48/$N$58</f>
        <v>5.4021976111737285E-2</v>
      </c>
      <c r="O62" s="260">
        <f>O48/$O$58</f>
        <v>4.2962710868308523E-2</v>
      </c>
      <c r="P62" s="19">
        <f>P48/$P$58</f>
        <v>4.7850670773594034E-2</v>
      </c>
      <c r="Q62" s="321"/>
      <c r="R62" s="260"/>
      <c r="S62" s="12"/>
    </row>
    <row r="63" spans="1:19">
      <c r="B63" s="11" t="s">
        <v>33</v>
      </c>
      <c r="C63" s="260">
        <f>C49/$C$58</f>
        <v>7.672584015564228E-2</v>
      </c>
      <c r="D63" s="260">
        <f>D49/$D$58</f>
        <v>6.457232749247023E-2</v>
      </c>
      <c r="E63" s="260">
        <f>E49/$E$58</f>
        <v>9.5156463811068015E-2</v>
      </c>
      <c r="F63" s="260">
        <f>F49/$F$58</f>
        <v>7.38170911998864E-2</v>
      </c>
      <c r="G63" s="260">
        <f>G49/$G$58</f>
        <v>9.2085764885705634E-2</v>
      </c>
      <c r="H63" s="260">
        <f>H49/$H$58</f>
        <v>9.1886815845444905E-2</v>
      </c>
      <c r="I63" s="260">
        <f>I49/$I$58</f>
        <v>0.10343956592489574</v>
      </c>
      <c r="J63" s="260">
        <f>J49/$J$58</f>
        <v>7.2709971225895245E-2</v>
      </c>
      <c r="K63" s="260">
        <f>K49/$K$58</f>
        <v>9.5551801443851586E-2</v>
      </c>
      <c r="L63" s="260">
        <f>L49/$L$58</f>
        <v>7.0733009992134416E-2</v>
      </c>
      <c r="M63" s="260">
        <f>M49/$M$58</f>
        <v>0.11668532421560611</v>
      </c>
      <c r="N63" s="260">
        <f>N49/$N$58</f>
        <v>9.0924564457603996E-2</v>
      </c>
      <c r="O63" s="260">
        <f>O49/$O$58</f>
        <v>7.2156168383663385E-2</v>
      </c>
      <c r="P63" s="19">
        <f>P49/$P$58</f>
        <v>8.6837557307547331E-2</v>
      </c>
      <c r="Q63" s="321"/>
      <c r="R63" s="260"/>
      <c r="S63" s="12"/>
    </row>
    <row r="64" spans="1:19">
      <c r="B64" s="11" t="s">
        <v>34</v>
      </c>
      <c r="C64" s="260">
        <f>C53/$C$58</f>
        <v>9.9255062807052541E-2</v>
      </c>
      <c r="D64" s="260">
        <f>D53/$D$58</f>
        <v>0.15470909176651684</v>
      </c>
      <c r="E64" s="260">
        <f>E53/$E$58</f>
        <v>0.12916195903903349</v>
      </c>
      <c r="F64" s="260">
        <f>F53/$F$58</f>
        <v>0.10904072558795194</v>
      </c>
      <c r="G64" s="260">
        <f>G53/$G$58</f>
        <v>0.10215507795064566</v>
      </c>
      <c r="H64" s="260">
        <f>H53/$H$58</f>
        <v>0.17192349587576455</v>
      </c>
      <c r="I64" s="260">
        <f>I53/$I$58</f>
        <v>0.10028198808446662</v>
      </c>
      <c r="J64" s="260">
        <f>J53/$J$58</f>
        <v>6.7397103291383043E-2</v>
      </c>
      <c r="K64" s="260">
        <f>K53/$K$58</f>
        <v>7.3722333150410782E-2</v>
      </c>
      <c r="L64" s="260">
        <f>L53/$L$58</f>
        <v>0.13484094327722629</v>
      </c>
      <c r="M64" s="260">
        <f>M53/$M$58</f>
        <v>8.9805626107555353E-2</v>
      </c>
      <c r="N64" s="260">
        <f>N53/$N$58</f>
        <v>0.12957619543836507</v>
      </c>
      <c r="O64" s="260">
        <f>O53/$O$58</f>
        <v>0.12964317655244537</v>
      </c>
      <c r="P64" s="19">
        <f>P53/$P$58</f>
        <v>0.11327885436513602</v>
      </c>
      <c r="Q64" s="321"/>
      <c r="R64" s="260"/>
      <c r="S64" s="12"/>
    </row>
    <row r="65" spans="2:19">
      <c r="B65" s="11" t="s">
        <v>35</v>
      </c>
      <c r="C65" s="260">
        <f>C50/$C$58</f>
        <v>0.44225507546020809</v>
      </c>
      <c r="D65" s="260">
        <f>D50/$D$58</f>
        <v>0.32291713945784978</v>
      </c>
      <c r="E65" s="260">
        <f>E50/$E$58</f>
        <v>0.41564456495686741</v>
      </c>
      <c r="F65" s="260">
        <f>F50/$F$58</f>
        <v>0.35978467982371198</v>
      </c>
      <c r="G65" s="260">
        <f>G50/$G$58</f>
        <v>0.3934692215896779</v>
      </c>
      <c r="H65" s="260">
        <f>H50/$H$58</f>
        <v>0.41228385842411691</v>
      </c>
      <c r="I65" s="260">
        <f>I50/$I$58</f>
        <v>0.44018094323661294</v>
      </c>
      <c r="J65" s="260">
        <f>J50/$J$58</f>
        <v>0.39498094505502546</v>
      </c>
      <c r="K65" s="260">
        <f>K50/$K$58</f>
        <v>0.46081124189459299</v>
      </c>
      <c r="L65" s="260">
        <f>L50/$L$58</f>
        <v>0.40811442270451259</v>
      </c>
      <c r="M65" s="260">
        <f>M50/$M$58</f>
        <v>0.42516208671468031</v>
      </c>
      <c r="N65" s="260">
        <f>N50/$N$58</f>
        <v>0.41013513200115137</v>
      </c>
      <c r="O65" s="260">
        <f>O50/$O$58</f>
        <v>0.36901689434643631</v>
      </c>
      <c r="P65" s="19">
        <f>P50/$P$58</f>
        <v>0.41090953173419775</v>
      </c>
      <c r="Q65" s="321"/>
      <c r="R65" s="260"/>
      <c r="S65" s="12"/>
    </row>
    <row r="66" spans="2:19">
      <c r="B66" s="4" t="s">
        <v>36</v>
      </c>
      <c r="C66" s="260">
        <f>C51/$C$58</f>
        <v>2.7123290178396826E-2</v>
      </c>
      <c r="D66" s="260">
        <f>D51/$D$58</f>
        <v>1.3932633281801008E-2</v>
      </c>
      <c r="E66" s="260">
        <f>E51/$E$58</f>
        <v>8.1298418181450678E-3</v>
      </c>
      <c r="F66" s="260">
        <f>F51/$F$58</f>
        <v>1.2366510861703515E-2</v>
      </c>
      <c r="G66" s="260">
        <f>G51/$G$58</f>
        <v>1.5631358024677449E-2</v>
      </c>
      <c r="H66" s="260">
        <f>H51/$H$58</f>
        <v>7.3260885247261663E-4</v>
      </c>
      <c r="I66" s="260">
        <f>I51/$I$58</f>
        <v>3.5506274475372628E-2</v>
      </c>
      <c r="J66" s="260">
        <f>J51/$J$58</f>
        <v>4.7483987597906015E-2</v>
      </c>
      <c r="K66" s="260">
        <f>K51/$K$58</f>
        <v>2.3930252872492335E-3</v>
      </c>
      <c r="L66" s="260">
        <f>L51/$L$58</f>
        <v>2.3484068638235739E-2</v>
      </c>
      <c r="M66" s="260">
        <f>M51/$M$58</f>
        <v>8.0467430472477685E-3</v>
      </c>
      <c r="N66" s="260">
        <f>N51/$N$58</f>
        <v>2.7416170192182582E-2</v>
      </c>
      <c r="O66" s="260">
        <f>O51/$O$58</f>
        <v>1.2745443329893247E-2</v>
      </c>
      <c r="P66" s="19">
        <f>P51/$P$58</f>
        <v>1.83211882875653E-2</v>
      </c>
      <c r="Q66" s="321"/>
      <c r="R66" s="260"/>
      <c r="S66" s="12"/>
    </row>
    <row r="67" spans="2:19">
      <c r="B67" s="4" t="s">
        <v>37</v>
      </c>
      <c r="C67" s="260">
        <f>C52/$C$58</f>
        <v>3.332756990673294E-2</v>
      </c>
      <c r="D67" s="260">
        <f>D52/$D$58</f>
        <v>0.11034057890998766</v>
      </c>
      <c r="E67" s="260">
        <f>E52/$E$58</f>
        <v>3.0359513969616368E-2</v>
      </c>
      <c r="F67" s="260">
        <f>F52/$F$58</f>
        <v>4.8620894965813226E-2</v>
      </c>
      <c r="G67" s="260">
        <f>G52/$G$58</f>
        <v>1.6483153766312042E-2</v>
      </c>
      <c r="H67" s="260">
        <f>H52/$H$58</f>
        <v>2.1650929703924779E-2</v>
      </c>
      <c r="I67" s="260">
        <f>I52/$I$58</f>
        <v>1.614071350966528E-2</v>
      </c>
      <c r="J67" s="260">
        <f>J52/$J$58</f>
        <v>3.040059164054151E-2</v>
      </c>
      <c r="K67" s="260">
        <f>K52/$K$58</f>
        <v>8.4827342827497987E-2</v>
      </c>
      <c r="L67" s="260">
        <f>L52/$L$58</f>
        <v>1.271491359938961E-2</v>
      </c>
      <c r="M67" s="260">
        <f>M52/$M$58</f>
        <v>4.0419684408886346E-2</v>
      </c>
      <c r="N67" s="260">
        <f>N52/$N$58</f>
        <v>3.8121751765332106E-2</v>
      </c>
      <c r="O67" s="260">
        <f>O52/$O$58</f>
        <v>4.1922985347947736E-2</v>
      </c>
      <c r="P67" s="19">
        <f>P52/$P$58</f>
        <v>3.9699104730031097E-2</v>
      </c>
      <c r="Q67" s="321"/>
      <c r="R67" s="260"/>
      <c r="S67" s="12"/>
    </row>
    <row r="68" spans="2:19">
      <c r="B68" s="11" t="s">
        <v>38</v>
      </c>
      <c r="C68" s="260">
        <f>C54/$C$58</f>
        <v>2.8669959020280376E-2</v>
      </c>
      <c r="D68" s="260">
        <f>D54/$D$58</f>
        <v>2.066633126509675E-2</v>
      </c>
      <c r="E68" s="260">
        <f>E54/$E$58</f>
        <v>7.5056815844086272E-2</v>
      </c>
      <c r="F68" s="260">
        <f>F54/$F$58</f>
        <v>3.3184506533415467E-2</v>
      </c>
      <c r="G68" s="260">
        <f>G54/$G$58</f>
        <v>4.3813110753226359E-2</v>
      </c>
      <c r="H68" s="260">
        <f>H54/$H$58</f>
        <v>6.8688574678638245E-2</v>
      </c>
      <c r="I68" s="260">
        <f>I54/$I$58</f>
        <v>5.008773754298506E-2</v>
      </c>
      <c r="J68" s="260">
        <f>J54/$J$58</f>
        <v>2.5292348390529955E-2</v>
      </c>
      <c r="K68" s="260">
        <f>K54/$K$58</f>
        <v>7.5094677401163046E-2</v>
      </c>
      <c r="L68" s="260">
        <f>L54/$L$58</f>
        <v>2.1632036405271428E-2</v>
      </c>
      <c r="M68" s="260">
        <f>M54/$M$58</f>
        <v>5.2661462831432616E-2</v>
      </c>
      <c r="N68" s="260">
        <f>N54/$N$58</f>
        <v>5.48862107538656E-2</v>
      </c>
      <c r="O68" s="260">
        <f>O54/$O$58</f>
        <v>2.336012336000905E-2</v>
      </c>
      <c r="P68" s="19">
        <f>P54/$P$58</f>
        <v>4.5880401553477591E-2</v>
      </c>
      <c r="Q68" s="321"/>
      <c r="R68" s="260"/>
      <c r="S68" s="12"/>
    </row>
    <row r="69" spans="2:19">
      <c r="B69" s="11" t="s">
        <v>14</v>
      </c>
      <c r="C69" s="260">
        <f>C55/$C$58</f>
        <v>8.0951455428408842E-2</v>
      </c>
      <c r="D69" s="260">
        <f>D55/$D$58</f>
        <v>0.14629491626959615</v>
      </c>
      <c r="E69" s="260">
        <f>E55/$E$58</f>
        <v>6.7050328444318588E-2</v>
      </c>
      <c r="F69" s="260">
        <f>F55/$F$58</f>
        <v>0.19526399220094348</v>
      </c>
      <c r="G69" s="260">
        <f>G55/$G$58</f>
        <v>0.13135391478640659</v>
      </c>
      <c r="H69" s="260">
        <f>H55/$H$58</f>
        <v>8.8729178642232967E-2</v>
      </c>
      <c r="I69" s="260">
        <f>I55/$I$58</f>
        <v>4.2641631035182773E-2</v>
      </c>
      <c r="J69" s="260">
        <f>J55/$J$58</f>
        <v>0.10218514321393793</v>
      </c>
      <c r="K69" s="260">
        <f>K55/$K$58</f>
        <v>6.3727875823770305E-2</v>
      </c>
      <c r="L69" s="260">
        <f>L55/$L$58</f>
        <v>0.10778028543803746</v>
      </c>
      <c r="M69" s="260">
        <f>M55/$M$58</f>
        <v>6.0807261354033804E-2</v>
      </c>
      <c r="N69" s="260">
        <f>N55/$N$58</f>
        <v>3.4902038593985343E-2</v>
      </c>
      <c r="O69" s="260">
        <f>O55/$O$58</f>
        <v>6.6863020510885315E-2</v>
      </c>
      <c r="P69" s="19">
        <f>P55/$P$58</f>
        <v>8.2260785259694311E-2</v>
      </c>
      <c r="Q69" s="321"/>
      <c r="R69" s="260"/>
      <c r="S69" s="12"/>
    </row>
    <row r="70" spans="2:19">
      <c r="B70" s="4" t="s">
        <v>39</v>
      </c>
      <c r="C70" s="260">
        <f>C56/$C$58</f>
        <v>9.8685016838228237E-2</v>
      </c>
      <c r="D70" s="260">
        <f>D56/$D$58</f>
        <v>9.0941652036219595E-2</v>
      </c>
      <c r="E70" s="260">
        <f>E56/$E$58</f>
        <v>5.004538141013911E-2</v>
      </c>
      <c r="F70" s="260">
        <f>F56/$F$58</f>
        <v>0.10166639080274852</v>
      </c>
      <c r="G70" s="260">
        <f>G56/$G$58</f>
        <v>7.2176096618293259E-2</v>
      </c>
      <c r="H70" s="260">
        <f>H56/$H$58</f>
        <v>3.2499775689476713E-2</v>
      </c>
      <c r="I70" s="260">
        <f>I56/$I$58</f>
        <v>7.2525366382516041E-2</v>
      </c>
      <c r="J70" s="260">
        <f>J56/$J$58</f>
        <v>0.15175409034317974</v>
      </c>
      <c r="K70" s="260">
        <f>K56/$K$58</f>
        <v>4.3311184553740972E-2</v>
      </c>
      <c r="L70" s="260">
        <f>L56/$L$58</f>
        <v>8.1991791366254091E-2</v>
      </c>
      <c r="M70" s="260">
        <f>M56/$M$58</f>
        <v>8.189796256976617E-2</v>
      </c>
      <c r="N70" s="260">
        <f>N56/$N$58</f>
        <v>7.8612260635268785E-2</v>
      </c>
      <c r="O70" s="260">
        <f>O56/$O$58</f>
        <v>0.13337708557300773</v>
      </c>
      <c r="P70" s="19">
        <f>P56/$P$58</f>
        <v>8.2550266553437474E-2</v>
      </c>
      <c r="Q70" s="321"/>
      <c r="R70" s="260"/>
      <c r="S70" s="12"/>
    </row>
    <row r="71" spans="2:19">
      <c r="B71" s="14" t="s">
        <v>40</v>
      </c>
      <c r="C71" s="261">
        <f>C57/$C$58</f>
        <v>5.5513503330991157E-2</v>
      </c>
      <c r="D71" s="261">
        <f>D57/$D$58</f>
        <v>2.025915066959048E-2</v>
      </c>
      <c r="E71" s="261">
        <f>E57/$E$58</f>
        <v>5.4824945975802682E-2</v>
      </c>
      <c r="F71" s="261">
        <f>F57/$F$58</f>
        <v>1.0100560069137775E-2</v>
      </c>
      <c r="G71" s="261">
        <f>G57/$G$58</f>
        <v>4.1243055122363252E-2</v>
      </c>
      <c r="H71" s="261">
        <f>H57/$H$58</f>
        <v>1.9427708637524941E-2</v>
      </c>
      <c r="I71" s="261">
        <f>I57/$I$58</f>
        <v>4.6829737916160949E-2</v>
      </c>
      <c r="J71" s="261">
        <f>J57/$J$58</f>
        <v>5.5168120115036724E-2</v>
      </c>
      <c r="K71" s="261">
        <f>K57/$K$58</f>
        <v>2.9205917450020182E-2</v>
      </c>
      <c r="L71" s="261">
        <f>L57/$L$58</f>
        <v>8.5471224703351639E-2</v>
      </c>
      <c r="M71" s="261">
        <f>M57/$M$58</f>
        <v>3.5177119275125304E-2</v>
      </c>
      <c r="N71" s="261">
        <f>N57/$N$58</f>
        <v>4.7767903260352067E-2</v>
      </c>
      <c r="O71" s="261">
        <f>O57/$O$58</f>
        <v>8.1005837157153343E-2</v>
      </c>
      <c r="P71" s="205">
        <f>P57/$P$58</f>
        <v>4.6943606174057871E-2</v>
      </c>
      <c r="Q71" s="321"/>
      <c r="R71" s="260"/>
      <c r="S71" s="12"/>
    </row>
    <row r="72" spans="2:19">
      <c r="B72" s="26" t="s">
        <v>56</v>
      </c>
      <c r="C72" s="262">
        <f t="shared" ref="C72:P72" si="30">SUM(C61:C71)</f>
        <v>1</v>
      </c>
      <c r="D72" s="262">
        <f t="shared" si="30"/>
        <v>1</v>
      </c>
      <c r="E72" s="262">
        <f t="shared" si="30"/>
        <v>1.0000000000000002</v>
      </c>
      <c r="F72" s="262">
        <f t="shared" si="30"/>
        <v>1</v>
      </c>
      <c r="G72" s="262">
        <f t="shared" si="30"/>
        <v>0.99999999999999989</v>
      </c>
      <c r="H72" s="262">
        <f t="shared" si="30"/>
        <v>0.99999999999999989</v>
      </c>
      <c r="I72" s="262">
        <f t="shared" si="30"/>
        <v>0.99999999999999989</v>
      </c>
      <c r="J72" s="262">
        <f t="shared" si="30"/>
        <v>1</v>
      </c>
      <c r="K72" s="262">
        <f t="shared" si="30"/>
        <v>0.99999999999999989</v>
      </c>
      <c r="L72" s="262">
        <f t="shared" si="30"/>
        <v>1</v>
      </c>
      <c r="M72" s="262">
        <f t="shared" si="30"/>
        <v>1</v>
      </c>
      <c r="N72" s="262">
        <f t="shared" si="30"/>
        <v>0.99999999999999989</v>
      </c>
      <c r="O72" s="262">
        <f t="shared" si="30"/>
        <v>1</v>
      </c>
      <c r="P72" s="24">
        <f t="shared" si="30"/>
        <v>1.0000000000000002</v>
      </c>
      <c r="Q72" s="321"/>
      <c r="R72" s="322"/>
      <c r="S72" s="12"/>
    </row>
    <row r="73" spans="2:19">
      <c r="B73" s="11"/>
      <c r="C73" s="12"/>
      <c r="D73" s="12"/>
      <c r="E73" s="12"/>
      <c r="F73" s="12"/>
      <c r="G73" s="12"/>
      <c r="H73" s="12"/>
      <c r="I73" s="12"/>
      <c r="J73" s="12"/>
      <c r="K73" s="12"/>
      <c r="L73" s="12"/>
      <c r="M73" s="12"/>
      <c r="N73" s="12"/>
      <c r="O73" s="12"/>
      <c r="P73" s="10"/>
      <c r="Q73" s="12"/>
      <c r="R73" s="12"/>
      <c r="S73" s="12"/>
    </row>
    <row r="74" spans="2:19">
      <c r="Q74" s="12"/>
      <c r="R74" s="12"/>
      <c r="S74" s="12"/>
    </row>
    <row r="75" spans="2:19">
      <c r="Q75" s="12"/>
      <c r="R75" s="12"/>
      <c r="S75" s="12"/>
    </row>
    <row r="76" spans="2:19">
      <c r="Q76" s="12"/>
      <c r="R76" s="12"/>
      <c r="S76" s="12"/>
    </row>
    <row r="77" spans="2:19">
      <c r="Q77" s="12"/>
      <c r="R77" s="12"/>
      <c r="S77" s="12"/>
    </row>
    <row r="78" spans="2:19">
      <c r="Q78" s="12"/>
      <c r="R78" s="12"/>
      <c r="S78" s="12"/>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3"/>
    </row>
    <row r="94" spans="2:2">
      <c r="B94" s="3"/>
    </row>
    <row r="95" spans="2:2">
      <c r="B95" s="3"/>
    </row>
    <row r="96" spans="2:2">
      <c r="B96" s="3"/>
    </row>
    <row r="97" spans="2:2">
      <c r="B97" s="3"/>
    </row>
    <row r="98" spans="2:2">
      <c r="B98" s="3"/>
    </row>
    <row r="99" spans="2:2">
      <c r="B99" s="3"/>
    </row>
    <row r="100" spans="2:2">
      <c r="B100" s="3"/>
    </row>
    <row r="101" spans="2:2">
      <c r="B101" s="3"/>
    </row>
    <row r="102" spans="2:2">
      <c r="B102" s="3"/>
    </row>
    <row r="103" spans="2:2">
      <c r="B103" s="3"/>
    </row>
    <row r="104" spans="2:2">
      <c r="B104" s="3"/>
    </row>
    <row r="105" spans="2:2">
      <c r="B105" s="3"/>
    </row>
    <row r="106" spans="2:2">
      <c r="B106" s="3"/>
    </row>
    <row r="107" spans="2:2">
      <c r="B107" s="3"/>
    </row>
    <row r="108" spans="2:2">
      <c r="B108" s="3"/>
    </row>
    <row r="109" spans="2:2">
      <c r="B109" s="3"/>
    </row>
    <row r="110" spans="2:2">
      <c r="B110" s="3"/>
    </row>
    <row r="111" spans="2:2">
      <c r="B111" s="3"/>
    </row>
    <row r="112" spans="2:2">
      <c r="B112" s="3"/>
    </row>
    <row r="113" spans="2:2">
      <c r="B113" s="3"/>
    </row>
    <row r="114" spans="2:2">
      <c r="B114" s="3"/>
    </row>
    <row r="115" spans="2:2">
      <c r="B115" s="3"/>
    </row>
    <row r="116" spans="2:2">
      <c r="B116" s="3"/>
    </row>
    <row r="117" spans="2:2">
      <c r="B117" s="3"/>
    </row>
    <row r="118" spans="2:2">
      <c r="B118" s="3"/>
    </row>
    <row r="119" spans="2:2">
      <c r="B119" s="3"/>
    </row>
    <row r="120" spans="2:2">
      <c r="B120" s="3"/>
    </row>
    <row r="121" spans="2:2">
      <c r="B121" s="3"/>
    </row>
    <row r="122" spans="2:2">
      <c r="B122" s="3"/>
    </row>
    <row r="123" spans="2:2">
      <c r="B123" s="3"/>
    </row>
    <row r="124" spans="2:2">
      <c r="B124" s="3"/>
    </row>
    <row r="125" spans="2:2">
      <c r="B125" s="3"/>
    </row>
    <row r="126" spans="2:2">
      <c r="B126" s="3"/>
    </row>
    <row r="127" spans="2:2">
      <c r="B127" s="3"/>
    </row>
    <row r="128" spans="2:2">
      <c r="B128" s="3"/>
    </row>
    <row r="129" spans="2:2">
      <c r="B129" s="3"/>
    </row>
    <row r="130" spans="2:2">
      <c r="B130" s="3"/>
    </row>
    <row r="131" spans="2:2">
      <c r="B131" s="3"/>
    </row>
    <row r="132" spans="2:2">
      <c r="B132" s="3"/>
    </row>
    <row r="133" spans="2:2">
      <c r="B133" s="3"/>
    </row>
    <row r="134" spans="2:2">
      <c r="B134" s="3"/>
    </row>
    <row r="135" spans="2:2">
      <c r="B135" s="3"/>
    </row>
    <row r="136" spans="2:2">
      <c r="B136" s="3"/>
    </row>
    <row r="137" spans="2:2">
      <c r="B137" s="3"/>
    </row>
    <row r="138" spans="2:2">
      <c r="B138" s="3"/>
    </row>
    <row r="139" spans="2:2">
      <c r="B139" s="3"/>
    </row>
    <row r="140" spans="2:2">
      <c r="B140" s="3"/>
    </row>
    <row r="141" spans="2:2">
      <c r="B141" s="3"/>
    </row>
    <row r="142" spans="2:2">
      <c r="B142" s="3"/>
    </row>
    <row r="143" spans="2:2">
      <c r="B143" s="3"/>
    </row>
    <row r="144" spans="2:2">
      <c r="B144" s="3"/>
    </row>
    <row r="145" spans="2:2">
      <c r="B145" s="3"/>
    </row>
    <row r="146" spans="2:2">
      <c r="B146" s="3"/>
    </row>
    <row r="147" spans="2:2">
      <c r="B147" s="3"/>
    </row>
    <row r="148" spans="2:2">
      <c r="B148" s="3"/>
    </row>
    <row r="149" spans="2:2">
      <c r="B149" s="3"/>
    </row>
    <row r="150" spans="2:2">
      <c r="B150" s="3"/>
    </row>
    <row r="151" spans="2:2">
      <c r="B151" s="3"/>
    </row>
    <row r="152" spans="2:2">
      <c r="B152" s="3"/>
    </row>
    <row r="153" spans="2:2">
      <c r="B153" s="3"/>
    </row>
    <row r="154" spans="2:2">
      <c r="B154" s="3"/>
    </row>
    <row r="155" spans="2:2">
      <c r="B155" s="3"/>
    </row>
    <row r="156" spans="2:2">
      <c r="B156" s="3"/>
    </row>
    <row r="157" spans="2:2">
      <c r="B157" s="3"/>
    </row>
    <row r="158" spans="2:2">
      <c r="B158" s="3"/>
    </row>
    <row r="159" spans="2:2">
      <c r="B159" s="3"/>
    </row>
    <row r="160" spans="2:2">
      <c r="B160" s="3"/>
    </row>
    <row r="161" spans="2:2">
      <c r="B161" s="3"/>
    </row>
    <row r="162" spans="2:2">
      <c r="B162" s="3"/>
    </row>
    <row r="163" spans="2:2">
      <c r="B163" s="3"/>
    </row>
    <row r="164" spans="2:2">
      <c r="B164" s="3"/>
    </row>
    <row r="165" spans="2:2">
      <c r="B165" s="3"/>
    </row>
    <row r="166" spans="2:2">
      <c r="B166" s="3"/>
    </row>
    <row r="167" spans="2:2">
      <c r="B167" s="3"/>
    </row>
    <row r="168" spans="2:2">
      <c r="B168" s="3"/>
    </row>
    <row r="169" spans="2:2">
      <c r="B169" s="3"/>
    </row>
    <row r="170" spans="2:2">
      <c r="B170" s="3"/>
    </row>
    <row r="171" spans="2:2">
      <c r="B171" s="3"/>
    </row>
    <row r="172" spans="2:2">
      <c r="B172" s="3"/>
    </row>
    <row r="173" spans="2:2">
      <c r="B173" s="3"/>
    </row>
    <row r="174" spans="2:2">
      <c r="B174" s="3"/>
    </row>
    <row r="175" spans="2:2">
      <c r="B175" s="3"/>
    </row>
    <row r="176" spans="2:2">
      <c r="B176" s="3"/>
    </row>
    <row r="177" spans="2:2">
      <c r="B177" s="3"/>
    </row>
    <row r="178" spans="2:2">
      <c r="B178" s="3"/>
    </row>
    <row r="179" spans="2:2">
      <c r="B179" s="3"/>
    </row>
    <row r="180" spans="2:2">
      <c r="B180" s="3"/>
    </row>
    <row r="181" spans="2:2">
      <c r="B181" s="3"/>
    </row>
    <row r="182" spans="2:2">
      <c r="B182" s="3"/>
    </row>
    <row r="183" spans="2:2">
      <c r="B183" s="3"/>
    </row>
    <row r="184" spans="2:2">
      <c r="B184" s="3"/>
    </row>
    <row r="185" spans="2:2">
      <c r="B185" s="3"/>
    </row>
    <row r="186" spans="2:2">
      <c r="B186" s="3"/>
    </row>
    <row r="187" spans="2:2">
      <c r="B187" s="3"/>
    </row>
    <row r="188" spans="2:2">
      <c r="B188" s="3"/>
    </row>
    <row r="189" spans="2:2">
      <c r="B189" s="3"/>
    </row>
    <row r="190" spans="2:2">
      <c r="B190" s="3"/>
    </row>
    <row r="191" spans="2:2">
      <c r="B191" s="3"/>
    </row>
    <row r="192" spans="2:2">
      <c r="B192" s="3"/>
    </row>
    <row r="193" spans="2:2">
      <c r="B193" s="3"/>
    </row>
    <row r="194" spans="2:2">
      <c r="B194" s="3"/>
    </row>
    <row r="195" spans="2:2">
      <c r="B195" s="3"/>
    </row>
    <row r="196" spans="2:2">
      <c r="B196" s="3"/>
    </row>
    <row r="197" spans="2:2">
      <c r="B197" s="3"/>
    </row>
    <row r="198" spans="2:2">
      <c r="B198" s="3"/>
    </row>
    <row r="199" spans="2:2">
      <c r="B199" s="3"/>
    </row>
    <row r="200" spans="2:2">
      <c r="B200" s="3"/>
    </row>
    <row r="201" spans="2:2">
      <c r="B201" s="3"/>
    </row>
    <row r="202" spans="2:2">
      <c r="B202" s="3"/>
    </row>
    <row r="203" spans="2:2">
      <c r="B203" s="3"/>
    </row>
    <row r="204" spans="2:2">
      <c r="B204" s="3"/>
    </row>
    <row r="205" spans="2:2">
      <c r="B205" s="3"/>
    </row>
    <row r="206" spans="2:2">
      <c r="B206" s="3"/>
    </row>
    <row r="207" spans="2:2">
      <c r="B207" s="3"/>
    </row>
    <row r="208" spans="2:2">
      <c r="B208" s="3"/>
    </row>
    <row r="209" spans="2:2">
      <c r="B209" s="3"/>
    </row>
    <row r="210" spans="2:2">
      <c r="B210" s="3"/>
    </row>
    <row r="211" spans="2:2">
      <c r="B211" s="3"/>
    </row>
    <row r="212" spans="2:2">
      <c r="B212" s="3"/>
    </row>
    <row r="213" spans="2:2">
      <c r="B213" s="3"/>
    </row>
    <row r="214" spans="2:2">
      <c r="B214" s="3"/>
    </row>
    <row r="215" spans="2:2">
      <c r="B215" s="3"/>
    </row>
    <row r="216" spans="2:2">
      <c r="B216" s="3"/>
    </row>
    <row r="217" spans="2:2">
      <c r="B217" s="3"/>
    </row>
    <row r="218" spans="2:2">
      <c r="B218" s="3"/>
    </row>
    <row r="219" spans="2:2">
      <c r="B219" s="3"/>
    </row>
    <row r="220" spans="2:2">
      <c r="B220" s="3"/>
    </row>
    <row r="221" spans="2:2">
      <c r="B221" s="3"/>
    </row>
    <row r="222" spans="2:2">
      <c r="B222" s="3"/>
    </row>
    <row r="223" spans="2:2">
      <c r="B223" s="3"/>
    </row>
    <row r="224" spans="2:2">
      <c r="B224" s="3"/>
    </row>
    <row r="225" spans="2:2">
      <c r="B225" s="3"/>
    </row>
    <row r="226" spans="2:2">
      <c r="B226" s="3"/>
    </row>
    <row r="227" spans="2:2">
      <c r="B227" s="3"/>
    </row>
    <row r="228" spans="2:2">
      <c r="B228" s="3"/>
    </row>
    <row r="229" spans="2:2">
      <c r="B229" s="3"/>
    </row>
    <row r="230" spans="2:2">
      <c r="B230" s="3"/>
    </row>
    <row r="231" spans="2:2">
      <c r="B231" s="3"/>
    </row>
    <row r="232" spans="2:2">
      <c r="B232" s="3"/>
    </row>
    <row r="233" spans="2:2">
      <c r="B233" s="3"/>
    </row>
    <row r="234" spans="2:2">
      <c r="B234" s="3"/>
    </row>
    <row r="235" spans="2:2">
      <c r="B235" s="3"/>
    </row>
    <row r="236" spans="2:2">
      <c r="B236" s="3"/>
    </row>
    <row r="237" spans="2:2">
      <c r="B237" s="3"/>
    </row>
    <row r="238" spans="2:2">
      <c r="B238" s="3"/>
    </row>
    <row r="239" spans="2:2">
      <c r="B239" s="3"/>
    </row>
    <row r="240" spans="2:2">
      <c r="B240" s="3"/>
    </row>
    <row r="241" spans="2:2">
      <c r="B241" s="3"/>
    </row>
    <row r="242" spans="2:2">
      <c r="B242" s="3"/>
    </row>
    <row r="243" spans="2:2">
      <c r="B243" s="3"/>
    </row>
    <row r="244" spans="2:2">
      <c r="B244" s="3"/>
    </row>
    <row r="245" spans="2:2">
      <c r="B245" s="3"/>
    </row>
    <row r="246" spans="2:2">
      <c r="B246" s="3"/>
    </row>
    <row r="247" spans="2:2">
      <c r="B247" s="3"/>
    </row>
    <row r="248" spans="2:2">
      <c r="B248" s="3"/>
    </row>
    <row r="249" spans="2:2">
      <c r="B249" s="3"/>
    </row>
    <row r="250" spans="2:2">
      <c r="B250" s="3"/>
    </row>
    <row r="251" spans="2:2">
      <c r="B251" s="3"/>
    </row>
    <row r="252" spans="2:2">
      <c r="B252" s="3"/>
    </row>
    <row r="253" spans="2:2">
      <c r="B253" s="3"/>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sheetData>
  <mergeCells count="1">
    <mergeCell ref="B2:O2"/>
  </mergeCells>
  <conditionalFormatting sqref="C61:P71 C47:P57">
    <cfRule type="cellIs" dxfId="13" priority="3" stopIfTrue="1" operator="equal">
      <formula>0</formula>
    </cfRule>
  </conditionalFormatting>
  <conditionalFormatting sqref="Q36:Q39 R31:R32 C52:P53 Q41:Q45 C36:O43 C33:P35 P36:P44">
    <cfRule type="cellIs" dxfId="12" priority="4" stopIfTrue="1" operator="equal">
      <formula>"NA"</formula>
    </cfRule>
  </conditionalFormatting>
  <conditionalFormatting sqref="C61:C71">
    <cfRule type="colorScale" priority="5">
      <colorScale>
        <cfvo type="min"/>
        <cfvo type="percentile" val="50"/>
        <cfvo type="max"/>
        <color rgb="FFF8696B"/>
        <color rgb="FFFFEB84"/>
        <color rgb="FF63BE7B"/>
      </colorScale>
    </cfRule>
  </conditionalFormatting>
  <conditionalFormatting sqref="D61:D71">
    <cfRule type="colorScale" priority="6">
      <colorScale>
        <cfvo type="min"/>
        <cfvo type="percentile" val="50"/>
        <cfvo type="max"/>
        <color rgb="FFF8696B"/>
        <color rgb="FFFFEB84"/>
        <color rgb="FF63BE7B"/>
      </colorScale>
    </cfRule>
  </conditionalFormatting>
  <conditionalFormatting sqref="E61:E71">
    <cfRule type="colorScale" priority="7">
      <colorScale>
        <cfvo type="min"/>
        <cfvo type="percentile" val="50"/>
        <cfvo type="max"/>
        <color rgb="FFF8696B"/>
        <color rgb="FFFFEB84"/>
        <color rgb="FF63BE7B"/>
      </colorScale>
    </cfRule>
  </conditionalFormatting>
  <conditionalFormatting sqref="F61:F71">
    <cfRule type="colorScale" priority="8">
      <colorScale>
        <cfvo type="min"/>
        <cfvo type="percentile" val="50"/>
        <cfvo type="max"/>
        <color rgb="FFF8696B"/>
        <color rgb="FFFFEB84"/>
        <color rgb="FF63BE7B"/>
      </colorScale>
    </cfRule>
  </conditionalFormatting>
  <conditionalFormatting sqref="G61:G71">
    <cfRule type="colorScale" priority="9">
      <colorScale>
        <cfvo type="min"/>
        <cfvo type="percentile" val="50"/>
        <cfvo type="max"/>
        <color rgb="FFF8696B"/>
        <color rgb="FFFFEB84"/>
        <color rgb="FF63BE7B"/>
      </colorScale>
    </cfRule>
  </conditionalFormatting>
  <conditionalFormatting sqref="H61:H71">
    <cfRule type="colorScale" priority="10">
      <colorScale>
        <cfvo type="min"/>
        <cfvo type="percentile" val="50"/>
        <cfvo type="max"/>
        <color rgb="FFF8696B"/>
        <color rgb="FFFFEB84"/>
        <color rgb="FF63BE7B"/>
      </colorScale>
    </cfRule>
  </conditionalFormatting>
  <conditionalFormatting sqref="I61:I71">
    <cfRule type="colorScale" priority="11">
      <colorScale>
        <cfvo type="min"/>
        <cfvo type="percentile" val="50"/>
        <cfvo type="max"/>
        <color rgb="FFF8696B"/>
        <color rgb="FFFFEB84"/>
        <color rgb="FF63BE7B"/>
      </colorScale>
    </cfRule>
  </conditionalFormatting>
  <conditionalFormatting sqref="J61:J71">
    <cfRule type="colorScale" priority="12">
      <colorScale>
        <cfvo type="min"/>
        <cfvo type="percentile" val="50"/>
        <cfvo type="max"/>
        <color rgb="FFF8696B"/>
        <color rgb="FFFFEB84"/>
        <color rgb="FF63BE7B"/>
      </colorScale>
    </cfRule>
  </conditionalFormatting>
  <conditionalFormatting sqref="K61:K71">
    <cfRule type="colorScale" priority="13">
      <colorScale>
        <cfvo type="min"/>
        <cfvo type="percentile" val="50"/>
        <cfvo type="max"/>
        <color rgb="FFF8696B"/>
        <color rgb="FFFFEB84"/>
        <color rgb="FF63BE7B"/>
      </colorScale>
    </cfRule>
  </conditionalFormatting>
  <conditionalFormatting sqref="L61:L71">
    <cfRule type="colorScale" priority="14">
      <colorScale>
        <cfvo type="min"/>
        <cfvo type="percentile" val="50"/>
        <cfvo type="max"/>
        <color rgb="FFF8696B"/>
        <color rgb="FFFFEB84"/>
        <color rgb="FF63BE7B"/>
      </colorScale>
    </cfRule>
  </conditionalFormatting>
  <conditionalFormatting sqref="M61:M71">
    <cfRule type="colorScale" priority="15">
      <colorScale>
        <cfvo type="min"/>
        <cfvo type="percentile" val="50"/>
        <cfvo type="max"/>
        <color rgb="FFF8696B"/>
        <color rgb="FFFFEB84"/>
        <color rgb="FF63BE7B"/>
      </colorScale>
    </cfRule>
  </conditionalFormatting>
  <conditionalFormatting sqref="N61:N71">
    <cfRule type="colorScale" priority="16">
      <colorScale>
        <cfvo type="min"/>
        <cfvo type="percentile" val="50"/>
        <cfvo type="max"/>
        <color rgb="FFF8696B"/>
        <color rgb="FFFFEB84"/>
        <color rgb="FF63BE7B"/>
      </colorScale>
    </cfRule>
  </conditionalFormatting>
  <conditionalFormatting sqref="O61:O71">
    <cfRule type="colorScale" priority="17">
      <colorScale>
        <cfvo type="min"/>
        <cfvo type="percentile" val="50"/>
        <cfvo type="max"/>
        <color rgb="FFF8696B"/>
        <color rgb="FFFFEB84"/>
        <color rgb="FF63BE7B"/>
      </colorScale>
    </cfRule>
  </conditionalFormatting>
  <conditionalFormatting sqref="P61:P71">
    <cfRule type="colorScale" priority="18">
      <colorScale>
        <cfvo type="min"/>
        <cfvo type="percentile" val="50"/>
        <cfvo type="max"/>
        <color rgb="FFF8696B"/>
        <color rgb="FFFFEB84"/>
        <color rgb="FF63BE7B"/>
      </colorScale>
    </cfRule>
  </conditionalFormatting>
  <conditionalFormatting sqref="R61:R71">
    <cfRule type="cellIs" dxfId="11" priority="1" stopIfTrue="1" operator="equal">
      <formula>0</formula>
    </cfRule>
  </conditionalFormatting>
  <conditionalFormatting sqref="R61:R71">
    <cfRule type="colorScale" priority="2">
      <colorScale>
        <cfvo type="min"/>
        <cfvo type="percentile" val="50"/>
        <cfvo type="max"/>
        <color rgb="FFF8696B"/>
        <color rgb="FFFFEB84"/>
        <color rgb="FF63BE7B"/>
      </colorScale>
    </cfRule>
  </conditionalFormatting>
  <pageMargins left="0.5" right="0.5" top="0.5" bottom="0.5" header="0" footer="0"/>
  <pageSetup paperSize="5" scale="52"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0.249977111117893"/>
  </sheetPr>
  <dimension ref="A2:V306"/>
  <sheetViews>
    <sheetView view="pageBreakPreview" zoomScale="60" zoomScaleNormal="100" workbookViewId="0">
      <selection activeCell="I11" sqref="I11"/>
    </sheetView>
  </sheetViews>
  <sheetFormatPr defaultColWidth="9.140625" defaultRowHeight="18"/>
  <cols>
    <col min="1" max="1" width="10.85546875" style="3" customWidth="1"/>
    <col min="2" max="2" width="58.7109375" style="30" bestFit="1" customWidth="1"/>
    <col min="3" max="3" width="16.7109375" style="3" customWidth="1"/>
    <col min="4" max="4" width="17.85546875" style="3" bestFit="1" customWidth="1"/>
    <col min="5" max="5" width="17.85546875" style="3" customWidth="1"/>
    <col min="6" max="7" width="18.42578125" style="3" bestFit="1" customWidth="1"/>
    <col min="8" max="8" width="19" style="3" bestFit="1" customWidth="1"/>
    <col min="9" max="9" width="18.140625" style="3" bestFit="1" customWidth="1"/>
    <col min="10" max="10" width="19.28515625" style="3" customWidth="1"/>
    <col min="11" max="11" width="19" style="3" bestFit="1" customWidth="1"/>
    <col min="12" max="12" width="19.28515625" style="3" bestFit="1" customWidth="1"/>
    <col min="13" max="13" width="19.140625" style="179" bestFit="1" customWidth="1"/>
    <col min="14" max="14" width="18.42578125" style="178" customWidth="1"/>
    <col min="15" max="15" width="21.140625" style="3" bestFit="1" customWidth="1"/>
    <col min="16" max="16" width="58.7109375" style="3" bestFit="1" customWidth="1"/>
    <col min="17" max="17" width="16.85546875" style="3" customWidth="1"/>
    <col min="18" max="19" width="19.28515625" style="3" bestFit="1" customWidth="1"/>
    <col min="20" max="21" width="11.28515625" style="3" customWidth="1"/>
    <col min="22" max="23" width="13.5703125" style="3" bestFit="1" customWidth="1"/>
    <col min="24" max="25" width="13.42578125" style="3" bestFit="1" customWidth="1"/>
    <col min="26" max="16384" width="9.140625" style="3"/>
  </cols>
  <sheetData>
    <row r="2" spans="1:14" s="176" customFormat="1" ht="31.5">
      <c r="B2" s="477" t="s">
        <v>116</v>
      </c>
      <c r="C2" s="478"/>
      <c r="D2" s="478"/>
      <c r="E2" s="478"/>
      <c r="F2" s="478"/>
      <c r="G2" s="478"/>
      <c r="H2" s="478"/>
      <c r="I2" s="478"/>
      <c r="J2" s="478"/>
      <c r="K2" s="479"/>
      <c r="L2" s="325"/>
      <c r="M2" s="177"/>
      <c r="N2" s="178"/>
    </row>
    <row r="4" spans="1:14">
      <c r="A4" s="3" t="s">
        <v>13</v>
      </c>
      <c r="B4" s="6" t="s">
        <v>121</v>
      </c>
      <c r="C4" s="7" t="s">
        <v>1</v>
      </c>
      <c r="D4" s="7" t="s">
        <v>5</v>
      </c>
      <c r="E4" s="7" t="s">
        <v>4</v>
      </c>
      <c r="F4" s="7" t="s">
        <v>6</v>
      </c>
      <c r="G4" s="7" t="s">
        <v>2</v>
      </c>
      <c r="H4" s="7" t="s">
        <v>127</v>
      </c>
      <c r="I4" s="7" t="s">
        <v>3</v>
      </c>
      <c r="J4" s="7" t="s">
        <v>7</v>
      </c>
      <c r="K4" s="7" t="s">
        <v>0</v>
      </c>
      <c r="L4" s="7" t="s">
        <v>76</v>
      </c>
      <c r="M4" s="7" t="s">
        <v>77</v>
      </c>
      <c r="N4" s="3"/>
    </row>
    <row r="5" spans="1:14">
      <c r="B5" s="203" t="s">
        <v>62</v>
      </c>
      <c r="C5" s="294">
        <v>2246.6666666666665</v>
      </c>
      <c r="D5" s="294">
        <v>2174.9333333333334</v>
      </c>
      <c r="E5" s="294">
        <v>3829.1333333333332</v>
      </c>
      <c r="F5" s="294">
        <v>1390.9333333333334</v>
      </c>
      <c r="G5" s="294">
        <v>1933.1333333333332</v>
      </c>
      <c r="H5" s="294">
        <v>3417.0666666666671</v>
      </c>
      <c r="I5" s="294">
        <v>2401.4</v>
      </c>
      <c r="J5" s="294">
        <v>5493.7333333333327</v>
      </c>
      <c r="K5" s="294">
        <v>1379.2666666666667</v>
      </c>
      <c r="L5" s="8">
        <f t="shared" ref="L5:L14" si="0">SUM(C5:K5)</f>
        <v>24266.26666666667</v>
      </c>
      <c r="M5" s="8">
        <f t="shared" ref="M5:M14" si="1">AVERAGE(C5:K5)</f>
        <v>2696.2518518518523</v>
      </c>
      <c r="N5" s="180"/>
    </row>
    <row r="6" spans="1:14">
      <c r="A6" s="16"/>
      <c r="B6" s="199" t="s">
        <v>63</v>
      </c>
      <c r="C6" s="294">
        <v>2252.2666666666669</v>
      </c>
      <c r="D6" s="294">
        <v>2445.5333333333333</v>
      </c>
      <c r="E6" s="294">
        <v>4333.2666666666664</v>
      </c>
      <c r="F6" s="294">
        <v>1398.8666666666668</v>
      </c>
      <c r="G6" s="294">
        <v>2148.0666666666671</v>
      </c>
      <c r="H6" s="294">
        <v>3921.4</v>
      </c>
      <c r="I6" s="294">
        <v>2442.1333333333332</v>
      </c>
      <c r="J6" s="294">
        <v>6071.1333333333341</v>
      </c>
      <c r="K6" s="294">
        <v>1392.5333333333335</v>
      </c>
      <c r="L6" s="8">
        <f t="shared" si="0"/>
        <v>26405.200000000001</v>
      </c>
      <c r="M6" s="8">
        <f t="shared" si="1"/>
        <v>2933.911111111111</v>
      </c>
      <c r="N6" s="180"/>
    </row>
    <row r="7" spans="1:14">
      <c r="A7" s="16"/>
      <c r="B7" s="199" t="s">
        <v>64</v>
      </c>
      <c r="C7" s="294">
        <v>2421.0666666666666</v>
      </c>
      <c r="D7" s="294">
        <v>3445.6</v>
      </c>
      <c r="E7" s="294">
        <v>5741.7333333333336</v>
      </c>
      <c r="F7" s="294">
        <v>1565.7333333333333</v>
      </c>
      <c r="G7" s="294">
        <v>2627.7333333333336</v>
      </c>
      <c r="H7" s="294">
        <v>4578.4666666666672</v>
      </c>
      <c r="I7" s="294">
        <v>2815.7999999999997</v>
      </c>
      <c r="J7" s="294">
        <v>6586.7333333333327</v>
      </c>
      <c r="K7" s="294">
        <v>1551.5333333333335</v>
      </c>
      <c r="L7" s="8">
        <f t="shared" si="0"/>
        <v>31334.400000000001</v>
      </c>
      <c r="M7" s="8">
        <f t="shared" si="1"/>
        <v>3481.6000000000004</v>
      </c>
      <c r="N7" s="180"/>
    </row>
    <row r="8" spans="1:14">
      <c r="A8" s="316"/>
      <c r="B8" s="199" t="s">
        <v>35</v>
      </c>
      <c r="C8" s="294">
        <v>399.00000000000006</v>
      </c>
      <c r="D8" s="294">
        <v>102.89999999999999</v>
      </c>
      <c r="E8" s="294">
        <v>172.9666666666667</v>
      </c>
      <c r="F8" s="294">
        <v>86.433333333333323</v>
      </c>
      <c r="G8" s="294">
        <v>79.36666666666666</v>
      </c>
      <c r="H8" s="294">
        <v>80.366666666666674</v>
      </c>
      <c r="I8" s="294">
        <v>43.766666666666673</v>
      </c>
      <c r="J8" s="294">
        <v>67.766666666666666</v>
      </c>
      <c r="K8" s="294">
        <v>17.533333333333335</v>
      </c>
      <c r="L8" s="8">
        <f t="shared" si="0"/>
        <v>1050.1000000000001</v>
      </c>
      <c r="M8" s="8">
        <f t="shared" si="1"/>
        <v>116.67777777777779</v>
      </c>
      <c r="N8" s="180"/>
    </row>
    <row r="9" spans="1:14">
      <c r="B9" s="199" t="s">
        <v>61</v>
      </c>
      <c r="C9" s="294">
        <v>2823.5333333333333</v>
      </c>
      <c r="D9" s="294">
        <v>4356.1333333333323</v>
      </c>
      <c r="E9" s="294">
        <v>6596.5333333333338</v>
      </c>
      <c r="F9" s="294">
        <v>1819</v>
      </c>
      <c r="G9" s="294">
        <v>3305.2000000000003</v>
      </c>
      <c r="H9" s="294">
        <v>5251.666666666667</v>
      </c>
      <c r="I9" s="294">
        <v>3281.2000000000003</v>
      </c>
      <c r="J9" s="294">
        <v>7671.666666666667</v>
      </c>
      <c r="K9" s="294">
        <v>1853.2</v>
      </c>
      <c r="L9" s="8">
        <f t="shared" si="0"/>
        <v>36958.133333333331</v>
      </c>
      <c r="M9" s="8">
        <f t="shared" si="1"/>
        <v>4106.4592592592589</v>
      </c>
      <c r="N9" s="180"/>
    </row>
    <row r="10" spans="1:14">
      <c r="B10" s="199" t="s">
        <v>10</v>
      </c>
      <c r="C10" s="294">
        <v>449.66666666666669</v>
      </c>
      <c r="D10" s="294">
        <v>713.66666666666663</v>
      </c>
      <c r="E10" s="294">
        <v>764.33333333333337</v>
      </c>
      <c r="F10" s="294">
        <v>324</v>
      </c>
      <c r="G10" s="294">
        <v>405</v>
      </c>
      <c r="H10" s="294">
        <v>992.66666666666663</v>
      </c>
      <c r="I10" s="294">
        <v>402.33333333333331</v>
      </c>
      <c r="J10" s="294">
        <v>1558</v>
      </c>
      <c r="K10" s="294">
        <v>152</v>
      </c>
      <c r="L10" s="8">
        <f t="shared" si="0"/>
        <v>5761.6666666666661</v>
      </c>
      <c r="M10" s="8">
        <f t="shared" si="1"/>
        <v>640.18518518518511</v>
      </c>
      <c r="N10" s="180"/>
    </row>
    <row r="11" spans="1:14">
      <c r="B11" s="199" t="s">
        <v>11</v>
      </c>
      <c r="C11" s="294">
        <v>0.33333333333333331</v>
      </c>
      <c r="D11" s="294">
        <v>135</v>
      </c>
      <c r="E11" s="294">
        <v>49.666666666666664</v>
      </c>
      <c r="F11" s="294">
        <v>84.333333333333329</v>
      </c>
      <c r="G11" s="294">
        <v>27.333333333333332</v>
      </c>
      <c r="H11" s="294">
        <v>255.33333333333334</v>
      </c>
      <c r="I11" s="294">
        <v>76</v>
      </c>
      <c r="J11" s="294">
        <v>603</v>
      </c>
      <c r="K11" s="294">
        <v>0</v>
      </c>
      <c r="L11" s="8">
        <f t="shared" si="0"/>
        <v>1231</v>
      </c>
      <c r="M11" s="8">
        <f t="shared" si="1"/>
        <v>136.77777777777777</v>
      </c>
      <c r="N11" s="180"/>
    </row>
    <row r="12" spans="1:14">
      <c r="B12" s="199" t="s">
        <v>16</v>
      </c>
      <c r="C12" s="399">
        <v>51.472333333333339</v>
      </c>
      <c r="D12" s="399">
        <v>58.752000000000002</v>
      </c>
      <c r="E12" s="399">
        <v>56.646666666666668</v>
      </c>
      <c r="F12" s="399">
        <v>38.855333333333334</v>
      </c>
      <c r="G12" s="399">
        <v>64.632000000000005</v>
      </c>
      <c r="H12" s="399">
        <v>58.172999999999995</v>
      </c>
      <c r="I12" s="399">
        <v>65.864666666666665</v>
      </c>
      <c r="J12" s="399">
        <v>81.802666666666653</v>
      </c>
      <c r="K12" s="399">
        <v>59.23233333333333</v>
      </c>
      <c r="L12" s="8">
        <f t="shared" si="0"/>
        <v>535.43100000000004</v>
      </c>
      <c r="M12" s="8">
        <f t="shared" si="1"/>
        <v>59.492333333333335</v>
      </c>
      <c r="N12" s="180"/>
    </row>
    <row r="13" spans="1:14">
      <c r="B13" s="199" t="s">
        <v>15</v>
      </c>
      <c r="C13" s="399">
        <v>23.797327821289581</v>
      </c>
      <c r="D13" s="399">
        <v>25.58000927021379</v>
      </c>
      <c r="E13" s="399">
        <v>25.083202350051451</v>
      </c>
      <c r="F13" s="399">
        <v>20.12231620010061</v>
      </c>
      <c r="G13" s="399">
        <v>24.452041085477404</v>
      </c>
      <c r="H13" s="399">
        <v>23.301635706345099</v>
      </c>
      <c r="I13" s="399">
        <v>22.103294556494621</v>
      </c>
      <c r="J13" s="399">
        <v>23.168515405579601</v>
      </c>
      <c r="K13" s="399">
        <v>21.878794688389974</v>
      </c>
      <c r="L13" s="8">
        <f t="shared" si="0"/>
        <v>209.48713708394214</v>
      </c>
      <c r="M13" s="8">
        <f t="shared" si="1"/>
        <v>23.276348564882461</v>
      </c>
      <c r="N13" s="180"/>
    </row>
    <row r="14" spans="1:14">
      <c r="B14" s="204" t="s">
        <v>105</v>
      </c>
      <c r="C14" s="317">
        <v>3550892</v>
      </c>
      <c r="D14" s="317">
        <v>25435502</v>
      </c>
      <c r="E14" s="317">
        <v>10124187.333333334</v>
      </c>
      <c r="F14" s="317">
        <v>32368377.666666668</v>
      </c>
      <c r="G14" s="317">
        <v>19923948</v>
      </c>
      <c r="H14" s="317">
        <v>53724612</v>
      </c>
      <c r="I14" s="317">
        <v>10776334</v>
      </c>
      <c r="J14" s="317">
        <v>219319795.33333334</v>
      </c>
      <c r="K14" s="317">
        <v>4352283.666666667</v>
      </c>
      <c r="L14" s="202">
        <f t="shared" si="0"/>
        <v>379575932.00000006</v>
      </c>
      <c r="M14" s="202">
        <f t="shared" si="1"/>
        <v>42175103.55555556</v>
      </c>
      <c r="N14" s="180"/>
    </row>
    <row r="15" spans="1:14">
      <c r="B15" s="199"/>
      <c r="G15" s="3" t="s">
        <v>13</v>
      </c>
      <c r="L15" s="8"/>
      <c r="M15" s="178"/>
      <c r="N15" s="3"/>
    </row>
    <row r="16" spans="1:14">
      <c r="A16" s="16" t="s">
        <v>97</v>
      </c>
      <c r="B16" s="6" t="s">
        <v>122</v>
      </c>
      <c r="C16" s="7" t="s">
        <v>1</v>
      </c>
      <c r="D16" s="7" t="s">
        <v>5</v>
      </c>
      <c r="E16" s="7" t="s">
        <v>4</v>
      </c>
      <c r="F16" s="7" t="s">
        <v>6</v>
      </c>
      <c r="G16" s="7" t="s">
        <v>2</v>
      </c>
      <c r="H16" s="7" t="s">
        <v>127</v>
      </c>
      <c r="I16" s="7" t="s">
        <v>3</v>
      </c>
      <c r="J16" s="7" t="s">
        <v>7</v>
      </c>
      <c r="K16" s="7" t="s">
        <v>0</v>
      </c>
      <c r="L16" s="7" t="s">
        <v>76</v>
      </c>
      <c r="M16" s="7" t="s">
        <v>77</v>
      </c>
      <c r="N16" s="3"/>
    </row>
    <row r="17" spans="1:21">
      <c r="A17" s="423">
        <f>'2023-24 Univ'!$A$17</f>
        <v>2</v>
      </c>
      <c r="B17" s="4" t="s">
        <v>62</v>
      </c>
      <c r="C17" s="401">
        <f>C5/$A17</f>
        <v>1123.3333333333333</v>
      </c>
      <c r="D17" s="401">
        <f t="shared" ref="D17:K17" si="2">D5/$A17</f>
        <v>1087.4666666666667</v>
      </c>
      <c r="E17" s="401">
        <f t="shared" si="2"/>
        <v>1914.5666666666666</v>
      </c>
      <c r="F17" s="401">
        <f t="shared" si="2"/>
        <v>695.4666666666667</v>
      </c>
      <c r="G17" s="401">
        <f t="shared" si="2"/>
        <v>966.56666666666661</v>
      </c>
      <c r="H17" s="401">
        <f t="shared" si="2"/>
        <v>1708.5333333333335</v>
      </c>
      <c r="I17" s="401">
        <f t="shared" si="2"/>
        <v>1200.7</v>
      </c>
      <c r="J17" s="401">
        <f t="shared" si="2"/>
        <v>2746.8666666666663</v>
      </c>
      <c r="K17" s="401">
        <f t="shared" si="2"/>
        <v>689.63333333333333</v>
      </c>
      <c r="L17" s="181">
        <f>SUM(C17:K17)</f>
        <v>12133.133333333335</v>
      </c>
      <c r="M17" s="8">
        <f t="shared" ref="M17:M26" si="3">AVERAGE(C17:K17)</f>
        <v>1348.1259259259261</v>
      </c>
      <c r="N17" s="200"/>
    </row>
    <row r="18" spans="1:21">
      <c r="A18" s="423">
        <f>'2023-24 Univ'!$A$18</f>
        <v>1.5</v>
      </c>
      <c r="B18" s="4" t="s">
        <v>63</v>
      </c>
      <c r="C18" s="401">
        <f t="shared" ref="C18:K26" si="4">C6/$A18</f>
        <v>1501.5111111111112</v>
      </c>
      <c r="D18" s="401">
        <f t="shared" si="4"/>
        <v>1630.3555555555556</v>
      </c>
      <c r="E18" s="401">
        <f t="shared" si="4"/>
        <v>2888.8444444444444</v>
      </c>
      <c r="F18" s="401">
        <f t="shared" si="4"/>
        <v>932.5777777777779</v>
      </c>
      <c r="G18" s="401">
        <f t="shared" si="4"/>
        <v>1432.0444444444447</v>
      </c>
      <c r="H18" s="401">
        <f t="shared" si="4"/>
        <v>2614.2666666666669</v>
      </c>
      <c r="I18" s="401">
        <f t="shared" si="4"/>
        <v>1628.0888888888887</v>
      </c>
      <c r="J18" s="401">
        <f t="shared" si="4"/>
        <v>4047.4222222222229</v>
      </c>
      <c r="K18" s="401">
        <f t="shared" si="4"/>
        <v>928.35555555555572</v>
      </c>
      <c r="L18" s="181">
        <f t="shared" ref="L18:L26" si="5">SUM(C18:K18)</f>
        <v>17603.466666666667</v>
      </c>
      <c r="M18" s="8">
        <f t="shared" si="3"/>
        <v>1955.9407407407407</v>
      </c>
      <c r="N18" s="200"/>
    </row>
    <row r="19" spans="1:21">
      <c r="A19" s="423">
        <f>'2023-24 Univ'!$A$19</f>
        <v>1.25</v>
      </c>
      <c r="B19" s="4" t="s">
        <v>64</v>
      </c>
      <c r="C19" s="401">
        <f t="shared" si="4"/>
        <v>1936.8533333333332</v>
      </c>
      <c r="D19" s="401">
        <f t="shared" si="4"/>
        <v>2756.48</v>
      </c>
      <c r="E19" s="401">
        <f t="shared" si="4"/>
        <v>4593.3866666666672</v>
      </c>
      <c r="F19" s="401">
        <f t="shared" si="4"/>
        <v>1252.5866666666666</v>
      </c>
      <c r="G19" s="401">
        <f t="shared" si="4"/>
        <v>2102.186666666667</v>
      </c>
      <c r="H19" s="401">
        <f t="shared" si="4"/>
        <v>3662.7733333333335</v>
      </c>
      <c r="I19" s="401">
        <f t="shared" si="4"/>
        <v>2252.64</v>
      </c>
      <c r="J19" s="401">
        <f t="shared" si="4"/>
        <v>5269.3866666666663</v>
      </c>
      <c r="K19" s="401">
        <f t="shared" si="4"/>
        <v>1241.2266666666669</v>
      </c>
      <c r="L19" s="181">
        <f t="shared" si="5"/>
        <v>25067.519999999997</v>
      </c>
      <c r="M19" s="8">
        <f t="shared" si="3"/>
        <v>2785.2799999999997</v>
      </c>
      <c r="N19" s="200"/>
    </row>
    <row r="20" spans="1:21">
      <c r="A20" s="423">
        <f>'2023-24 Univ'!$A$20</f>
        <v>1.5</v>
      </c>
      <c r="B20" s="4" t="s">
        <v>35</v>
      </c>
      <c r="C20" s="401">
        <f t="shared" si="4"/>
        <v>266.00000000000006</v>
      </c>
      <c r="D20" s="401">
        <f t="shared" si="4"/>
        <v>68.599999999999994</v>
      </c>
      <c r="E20" s="401">
        <f t="shared" si="4"/>
        <v>115.31111111111113</v>
      </c>
      <c r="F20" s="401">
        <f t="shared" si="4"/>
        <v>57.622222222222213</v>
      </c>
      <c r="G20" s="401">
        <f t="shared" si="4"/>
        <v>52.911111111111104</v>
      </c>
      <c r="H20" s="401">
        <f t="shared" si="4"/>
        <v>53.577777777777783</v>
      </c>
      <c r="I20" s="401">
        <f t="shared" si="4"/>
        <v>29.177777777777781</v>
      </c>
      <c r="J20" s="401">
        <f t="shared" si="4"/>
        <v>45.177777777777777</v>
      </c>
      <c r="K20" s="401">
        <f t="shared" si="4"/>
        <v>11.68888888888889</v>
      </c>
      <c r="L20" s="181">
        <f t="shared" si="5"/>
        <v>700.06666666666672</v>
      </c>
      <c r="M20" s="8">
        <f t="shared" si="3"/>
        <v>77.785185185185185</v>
      </c>
      <c r="N20" s="200"/>
    </row>
    <row r="21" spans="1:21">
      <c r="A21" s="423">
        <f>'2023-24 Univ'!$A$21</f>
        <v>1</v>
      </c>
      <c r="B21" s="4" t="s">
        <v>61</v>
      </c>
      <c r="C21" s="401">
        <f t="shared" si="4"/>
        <v>2823.5333333333333</v>
      </c>
      <c r="D21" s="401">
        <f t="shared" si="4"/>
        <v>4356.1333333333323</v>
      </c>
      <c r="E21" s="401">
        <f t="shared" si="4"/>
        <v>6596.5333333333338</v>
      </c>
      <c r="F21" s="401">
        <f t="shared" si="4"/>
        <v>1819</v>
      </c>
      <c r="G21" s="401">
        <f t="shared" si="4"/>
        <v>3305.2000000000003</v>
      </c>
      <c r="H21" s="401">
        <f t="shared" si="4"/>
        <v>5251.666666666667</v>
      </c>
      <c r="I21" s="401">
        <f t="shared" si="4"/>
        <v>3281.2000000000003</v>
      </c>
      <c r="J21" s="401">
        <f t="shared" si="4"/>
        <v>7671.666666666667</v>
      </c>
      <c r="K21" s="401">
        <f t="shared" si="4"/>
        <v>1853.2</v>
      </c>
      <c r="L21" s="181">
        <f t="shared" si="5"/>
        <v>36958.133333333331</v>
      </c>
      <c r="M21" s="8">
        <f t="shared" si="3"/>
        <v>4106.4592592592589</v>
      </c>
      <c r="N21" s="200"/>
    </row>
    <row r="22" spans="1:21">
      <c r="A22" s="423">
        <f>'2023-24 Univ'!$A$22</f>
        <v>0.3</v>
      </c>
      <c r="B22" s="30" t="s">
        <v>10</v>
      </c>
      <c r="C22" s="401">
        <f t="shared" si="4"/>
        <v>1498.8888888888889</v>
      </c>
      <c r="D22" s="401">
        <f t="shared" si="4"/>
        <v>2378.8888888888887</v>
      </c>
      <c r="E22" s="401">
        <f t="shared" si="4"/>
        <v>2547.7777777777778</v>
      </c>
      <c r="F22" s="401">
        <f t="shared" si="4"/>
        <v>1080</v>
      </c>
      <c r="G22" s="401">
        <f t="shared" si="4"/>
        <v>1350</v>
      </c>
      <c r="H22" s="401">
        <f t="shared" si="4"/>
        <v>3308.8888888888887</v>
      </c>
      <c r="I22" s="401">
        <f t="shared" si="4"/>
        <v>1341.1111111111111</v>
      </c>
      <c r="J22" s="401">
        <f t="shared" si="4"/>
        <v>5193.3333333333339</v>
      </c>
      <c r="K22" s="401">
        <f t="shared" si="4"/>
        <v>506.66666666666669</v>
      </c>
      <c r="L22" s="181">
        <f t="shared" si="5"/>
        <v>19205.555555555558</v>
      </c>
      <c r="M22" s="8">
        <f t="shared" si="3"/>
        <v>2133.950617283951</v>
      </c>
      <c r="N22" s="200"/>
    </row>
    <row r="23" spans="1:21">
      <c r="A23" s="423">
        <f>'2023-24 Univ'!$A$23</f>
        <v>0.05</v>
      </c>
      <c r="B23" s="30" t="s">
        <v>11</v>
      </c>
      <c r="C23" s="401">
        <f t="shared" si="4"/>
        <v>6.6666666666666661</v>
      </c>
      <c r="D23" s="401">
        <f t="shared" si="4"/>
        <v>2700</v>
      </c>
      <c r="E23" s="401">
        <f t="shared" si="4"/>
        <v>993.33333333333326</v>
      </c>
      <c r="F23" s="401">
        <f t="shared" si="4"/>
        <v>1686.6666666666665</v>
      </c>
      <c r="G23" s="401">
        <f t="shared" si="4"/>
        <v>546.66666666666663</v>
      </c>
      <c r="H23" s="401">
        <f t="shared" si="4"/>
        <v>5106.666666666667</v>
      </c>
      <c r="I23" s="401">
        <f t="shared" si="4"/>
        <v>1520</v>
      </c>
      <c r="J23" s="401">
        <f t="shared" si="4"/>
        <v>12060</v>
      </c>
      <c r="K23" s="401">
        <f t="shared" si="4"/>
        <v>0</v>
      </c>
      <c r="L23" s="181">
        <f t="shared" si="5"/>
        <v>24620</v>
      </c>
      <c r="M23" s="8">
        <f t="shared" si="3"/>
        <v>2735.5555555555557</v>
      </c>
      <c r="N23" s="200"/>
    </row>
    <row r="24" spans="1:21">
      <c r="A24" s="423">
        <f>'2023-24 Univ'!$A$24</f>
        <v>0.02</v>
      </c>
      <c r="B24" s="4" t="s">
        <v>16</v>
      </c>
      <c r="C24" s="401">
        <f t="shared" si="4"/>
        <v>2573.6166666666668</v>
      </c>
      <c r="D24" s="401">
        <f t="shared" si="4"/>
        <v>2937.6</v>
      </c>
      <c r="E24" s="401">
        <f t="shared" si="4"/>
        <v>2832.3333333333335</v>
      </c>
      <c r="F24" s="401">
        <f t="shared" si="4"/>
        <v>1942.7666666666667</v>
      </c>
      <c r="G24" s="401">
        <f t="shared" si="4"/>
        <v>3231.6000000000004</v>
      </c>
      <c r="H24" s="401">
        <f t="shared" si="4"/>
        <v>2908.6499999999996</v>
      </c>
      <c r="I24" s="401">
        <f t="shared" si="4"/>
        <v>3293.2333333333331</v>
      </c>
      <c r="J24" s="401">
        <f t="shared" si="4"/>
        <v>4090.1333333333328</v>
      </c>
      <c r="K24" s="401">
        <f t="shared" si="4"/>
        <v>2961.6166666666663</v>
      </c>
      <c r="L24" s="181">
        <f t="shared" si="5"/>
        <v>26771.549999999996</v>
      </c>
      <c r="M24" s="8">
        <f t="shared" si="3"/>
        <v>2974.6166666666663</v>
      </c>
      <c r="N24" s="200"/>
    </row>
    <row r="25" spans="1:21">
      <c r="A25" s="423">
        <f>'2023-24 Univ'!$A$25</f>
        <v>0.01</v>
      </c>
      <c r="B25" s="4" t="s">
        <v>15</v>
      </c>
      <c r="C25" s="401">
        <f t="shared" si="4"/>
        <v>2379.7327821289582</v>
      </c>
      <c r="D25" s="401">
        <f t="shared" si="4"/>
        <v>2558.0009270213791</v>
      </c>
      <c r="E25" s="401">
        <f t="shared" si="4"/>
        <v>2508.3202350051452</v>
      </c>
      <c r="F25" s="401">
        <f t="shared" si="4"/>
        <v>2012.2316200100609</v>
      </c>
      <c r="G25" s="401">
        <f t="shared" si="4"/>
        <v>2445.2041085477404</v>
      </c>
      <c r="H25" s="401">
        <f t="shared" si="4"/>
        <v>2330.1635706345101</v>
      </c>
      <c r="I25" s="401">
        <f t="shared" si="4"/>
        <v>2210.329455649462</v>
      </c>
      <c r="J25" s="401">
        <f t="shared" si="4"/>
        <v>2316.8515405579601</v>
      </c>
      <c r="K25" s="401">
        <f t="shared" si="4"/>
        <v>2187.8794688389971</v>
      </c>
      <c r="L25" s="181">
        <f t="shared" si="5"/>
        <v>20948.713708394214</v>
      </c>
      <c r="M25" s="8">
        <f t="shared" si="3"/>
        <v>2327.634856488246</v>
      </c>
      <c r="N25" s="200"/>
    </row>
    <row r="26" spans="1:21">
      <c r="A26" s="424">
        <f>'2023-24 Univ'!$A$26</f>
        <v>20000</v>
      </c>
      <c r="B26" s="31" t="s">
        <v>105</v>
      </c>
      <c r="C26" s="402">
        <f t="shared" si="4"/>
        <v>177.5446</v>
      </c>
      <c r="D26" s="402">
        <f t="shared" si="4"/>
        <v>1271.7751000000001</v>
      </c>
      <c r="E26" s="402">
        <f t="shared" si="4"/>
        <v>506.20936666666671</v>
      </c>
      <c r="F26" s="402">
        <f t="shared" si="4"/>
        <v>1618.4188833333335</v>
      </c>
      <c r="G26" s="402">
        <f t="shared" si="4"/>
        <v>996.19740000000002</v>
      </c>
      <c r="H26" s="402">
        <f t="shared" si="4"/>
        <v>2686.2305999999999</v>
      </c>
      <c r="I26" s="402">
        <f t="shared" si="4"/>
        <v>538.81669999999997</v>
      </c>
      <c r="J26" s="402">
        <f t="shared" si="4"/>
        <v>10965.989766666667</v>
      </c>
      <c r="K26" s="402">
        <f t="shared" si="4"/>
        <v>217.61418333333336</v>
      </c>
      <c r="L26" s="324">
        <f t="shared" si="5"/>
        <v>18978.796600000005</v>
      </c>
      <c r="M26" s="202">
        <f t="shared" si="3"/>
        <v>2108.7551777777785</v>
      </c>
      <c r="N26" s="200"/>
    </row>
    <row r="27" spans="1:21">
      <c r="B27" s="38"/>
      <c r="L27" s="179"/>
      <c r="M27" s="326">
        <f>SUM(L17:L26)</f>
        <v>202986.93586394977</v>
      </c>
      <c r="N27" s="182"/>
      <c r="O27" s="182"/>
      <c r="P27" s="183"/>
      <c r="Q27" s="182"/>
      <c r="R27" s="182"/>
      <c r="S27" s="12"/>
      <c r="T27" s="12"/>
      <c r="U27" s="12"/>
    </row>
    <row r="28" spans="1:21">
      <c r="B28" s="32" t="s">
        <v>17</v>
      </c>
      <c r="C28" s="7" t="s">
        <v>1</v>
      </c>
      <c r="D28" s="7" t="s">
        <v>5</v>
      </c>
      <c r="E28" s="7" t="s">
        <v>4</v>
      </c>
      <c r="F28" s="7" t="s">
        <v>6</v>
      </c>
      <c r="G28" s="7" t="s">
        <v>2</v>
      </c>
      <c r="H28" s="7" t="s">
        <v>127</v>
      </c>
      <c r="I28" s="7" t="s">
        <v>3</v>
      </c>
      <c r="J28" s="7" t="s">
        <v>7</v>
      </c>
      <c r="K28" s="7" t="s">
        <v>0</v>
      </c>
      <c r="L28" s="17" t="s">
        <v>71</v>
      </c>
      <c r="M28" s="178" t="s">
        <v>13</v>
      </c>
      <c r="N28" s="184"/>
      <c r="O28" s="184"/>
      <c r="P28" s="184"/>
      <c r="Q28" s="184"/>
      <c r="R28" s="184"/>
      <c r="S28" s="12"/>
      <c r="T28" s="185"/>
      <c r="U28" s="12"/>
    </row>
    <row r="29" spans="1:21">
      <c r="B29" s="4" t="s">
        <v>62</v>
      </c>
      <c r="C29" s="186">
        <f>'2023-24 Univ'!C29</f>
        <v>0.02</v>
      </c>
      <c r="D29" s="186">
        <f>'2023-24 Univ'!D29</f>
        <v>0.04</v>
      </c>
      <c r="E29" s="186">
        <f>'2023-24 Univ'!E29</f>
        <v>0.02</v>
      </c>
      <c r="F29" s="186">
        <f>'2023-24 Univ'!F29</f>
        <v>0.02</v>
      </c>
      <c r="G29" s="186">
        <f>'2023-24 Univ'!G29</f>
        <v>0.04</v>
      </c>
      <c r="H29" s="33">
        <f>'2023-24 Univ'!H29</f>
        <v>0.02</v>
      </c>
      <c r="I29" s="186">
        <f>'2023-24 Univ'!I29</f>
        <v>0.04</v>
      </c>
      <c r="J29" s="33">
        <f>'2023-24 Univ'!J29</f>
        <v>3.5000000000000003E-2</v>
      </c>
      <c r="K29" s="186">
        <f>'2023-24 Univ'!K29</f>
        <v>0.05</v>
      </c>
      <c r="L29" s="34">
        <f t="shared" ref="L29:L38" si="6">AVERAGE(C29:K29)</f>
        <v>3.1666666666666669E-2</v>
      </c>
      <c r="M29" s="264"/>
      <c r="N29" s="184"/>
      <c r="O29" s="184"/>
      <c r="P29" s="184"/>
      <c r="Q29" s="184"/>
      <c r="R29" s="184"/>
      <c r="S29" s="12"/>
      <c r="T29" s="185"/>
      <c r="U29" s="12"/>
    </row>
    <row r="30" spans="1:21">
      <c r="B30" s="4" t="s">
        <v>63</v>
      </c>
      <c r="C30" s="186">
        <f>'2023-24 Univ'!C30</f>
        <v>0.04</v>
      </c>
      <c r="D30" s="186">
        <f>'2023-24 Univ'!D30</f>
        <v>0.06</v>
      </c>
      <c r="E30" s="186">
        <f>'2023-24 Univ'!E30</f>
        <v>0.03</v>
      </c>
      <c r="F30" s="186">
        <f>'2023-24 Univ'!F30</f>
        <v>0.03</v>
      </c>
      <c r="G30" s="186">
        <f>'2023-24 Univ'!G30</f>
        <v>0.06</v>
      </c>
      <c r="H30" s="33">
        <f>'2023-24 Univ'!H30</f>
        <v>0.03</v>
      </c>
      <c r="I30" s="186">
        <f>'2023-24 Univ'!I30</f>
        <v>0.06</v>
      </c>
      <c r="J30" s="33">
        <f>'2023-24 Univ'!J30</f>
        <v>6.5000000000000002E-2</v>
      </c>
      <c r="K30" s="186">
        <f>'2023-24 Univ'!K30</f>
        <v>7.4999999999999997E-2</v>
      </c>
      <c r="L30" s="34">
        <f t="shared" si="6"/>
        <v>0.05</v>
      </c>
      <c r="M30" s="264"/>
      <c r="N30" s="184"/>
      <c r="O30" s="184"/>
      <c r="P30" s="184"/>
      <c r="Q30" s="184"/>
      <c r="R30" s="184"/>
      <c r="S30" s="12"/>
      <c r="T30" s="185"/>
      <c r="U30" s="12"/>
    </row>
    <row r="31" spans="1:21">
      <c r="B31" s="4" t="s">
        <v>64</v>
      </c>
      <c r="C31" s="186">
        <f>'2023-24 Univ'!C31</f>
        <v>6.5000000000000002E-2</v>
      </c>
      <c r="D31" s="186">
        <f>'2023-24 Univ'!D31</f>
        <v>0.1</v>
      </c>
      <c r="E31" s="186">
        <f>'2023-24 Univ'!E31</f>
        <v>0.05</v>
      </c>
      <c r="F31" s="186">
        <f>'2023-24 Univ'!F31</f>
        <v>0.05</v>
      </c>
      <c r="G31" s="186">
        <f>'2023-24 Univ'!G31</f>
        <v>0.1</v>
      </c>
      <c r="H31" s="33">
        <f>'2023-24 Univ'!H31</f>
        <v>0.05</v>
      </c>
      <c r="I31" s="186">
        <f>'2023-24 Univ'!I31</f>
        <v>0.1</v>
      </c>
      <c r="J31" s="33">
        <f>'2023-24 Univ'!J31</f>
        <v>7.4999999999999997E-2</v>
      </c>
      <c r="K31" s="186">
        <f>'2023-24 Univ'!K31</f>
        <v>0.1</v>
      </c>
      <c r="L31" s="34">
        <f t="shared" si="6"/>
        <v>7.6666666666666661E-2</v>
      </c>
      <c r="M31" s="264"/>
      <c r="N31" s="184"/>
      <c r="O31" s="184"/>
      <c r="P31" s="184"/>
      <c r="Q31" s="184"/>
      <c r="R31" s="184"/>
      <c r="S31" s="12"/>
      <c r="T31" s="185"/>
      <c r="U31" s="12"/>
    </row>
    <row r="32" spans="1:21">
      <c r="B32" s="4" t="s">
        <v>9</v>
      </c>
      <c r="C32" s="186">
        <f>'2023-24 Univ'!C32</f>
        <v>0.25</v>
      </c>
      <c r="D32" s="186">
        <f>'2023-24 Univ'!D32</f>
        <v>0.22500000000000001</v>
      </c>
      <c r="E32" s="186">
        <f>'2023-24 Univ'!E32</f>
        <v>0.22500000000000001</v>
      </c>
      <c r="F32" s="186">
        <f>'2023-24 Univ'!F32</f>
        <v>0.22500000000000001</v>
      </c>
      <c r="G32" s="186">
        <f>'2023-24 Univ'!G32</f>
        <v>0.22500000000000001</v>
      </c>
      <c r="H32" s="33">
        <f>'2023-24 Univ'!H32</f>
        <v>0.2</v>
      </c>
      <c r="I32" s="186">
        <f>'2023-24 Univ'!I32</f>
        <v>0.25</v>
      </c>
      <c r="J32" s="33">
        <f>'2023-24 Univ'!J32</f>
        <v>0.2</v>
      </c>
      <c r="K32" s="186">
        <f>'2023-24 Univ'!K32</f>
        <v>0.27500000000000002</v>
      </c>
      <c r="L32" s="34">
        <f t="shared" si="6"/>
        <v>0.23055555555555551</v>
      </c>
      <c r="M32" s="264"/>
      <c r="N32" s="184"/>
      <c r="O32" s="184"/>
      <c r="P32" s="184"/>
      <c r="Q32" s="184"/>
      <c r="R32" s="184"/>
      <c r="S32" s="12"/>
      <c r="T32" s="185"/>
      <c r="U32" s="12"/>
    </row>
    <row r="33" spans="2:22">
      <c r="B33" s="30" t="s">
        <v>10</v>
      </c>
      <c r="C33" s="186">
        <f>'2023-24 Univ'!C33</f>
        <v>0.2</v>
      </c>
      <c r="D33" s="186">
        <f>'2023-24 Univ'!D33</f>
        <v>0.15</v>
      </c>
      <c r="E33" s="186">
        <f>'2023-24 Univ'!E33</f>
        <v>0.2</v>
      </c>
      <c r="F33" s="186">
        <f>'2023-24 Univ'!F33</f>
        <v>0.15</v>
      </c>
      <c r="G33" s="186">
        <f>'2023-24 Univ'!G33</f>
        <v>0.1</v>
      </c>
      <c r="H33" s="33">
        <f>'2023-24 Univ'!H33</f>
        <v>0.17499999999999999</v>
      </c>
      <c r="I33" s="186">
        <f>'2023-24 Univ'!I33</f>
        <v>0.1</v>
      </c>
      <c r="J33" s="33">
        <f>'2023-24 Univ'!J33</f>
        <v>0.1</v>
      </c>
      <c r="K33" s="186">
        <f>'2023-24 Univ'!K33</f>
        <v>0.15</v>
      </c>
      <c r="L33" s="34">
        <f t="shared" si="6"/>
        <v>0.14722222222222225</v>
      </c>
      <c r="M33" s="264"/>
      <c r="N33" s="184"/>
      <c r="O33" s="184"/>
      <c r="P33" s="184"/>
      <c r="Q33" s="184"/>
      <c r="R33" s="184"/>
      <c r="S33" s="12"/>
      <c r="T33" s="185"/>
      <c r="U33" s="12"/>
    </row>
    <row r="34" spans="2:22">
      <c r="B34" s="4" t="s">
        <v>11</v>
      </c>
      <c r="C34" s="186">
        <f>'2023-24 Univ'!C34</f>
        <v>0.05</v>
      </c>
      <c r="D34" s="186">
        <f>'2023-24 Univ'!D34</f>
        <v>0.15</v>
      </c>
      <c r="E34" s="186">
        <f>'2023-24 Univ'!E34</f>
        <v>7.4999999999999997E-2</v>
      </c>
      <c r="F34" s="186">
        <f>'2023-24 Univ'!F34</f>
        <v>0.15</v>
      </c>
      <c r="G34" s="186">
        <f>'2023-24 Univ'!G34</f>
        <v>7.4999999999999997E-2</v>
      </c>
      <c r="H34" s="33">
        <f>'2023-24 Univ'!H34</f>
        <v>0.15</v>
      </c>
      <c r="I34" s="186">
        <f>'2023-24 Univ'!I34</f>
        <v>0.1</v>
      </c>
      <c r="J34" s="33">
        <f>'2023-24 Univ'!J34</f>
        <v>0.1</v>
      </c>
      <c r="K34" s="186">
        <f>'2023-24 Univ'!K34</f>
        <v>0</v>
      </c>
      <c r="L34" s="34">
        <f t="shared" si="6"/>
        <v>9.4444444444444442E-2</v>
      </c>
      <c r="M34" s="264"/>
      <c r="N34" s="184"/>
      <c r="O34" s="184"/>
      <c r="P34" s="184"/>
      <c r="Q34" s="184"/>
      <c r="R34" s="184"/>
      <c r="S34" s="12"/>
      <c r="T34" s="185"/>
      <c r="U34" s="12"/>
    </row>
    <row r="35" spans="2:22">
      <c r="B35" s="30" t="s">
        <v>16</v>
      </c>
      <c r="C35" s="186">
        <f>'2023-24 Univ'!C35</f>
        <v>0.15</v>
      </c>
      <c r="D35" s="186">
        <f>'2023-24 Univ'!D35</f>
        <v>0.1</v>
      </c>
      <c r="E35" s="186">
        <f>'2023-24 Univ'!E35</f>
        <v>0.15</v>
      </c>
      <c r="F35" s="186">
        <f>'2023-24 Univ'!F35</f>
        <v>7.4999999999999997E-2</v>
      </c>
      <c r="G35" s="186">
        <f>'2023-24 Univ'!G35</f>
        <v>0.15</v>
      </c>
      <c r="H35" s="33">
        <f>'2023-24 Univ'!H35</f>
        <v>0.125</v>
      </c>
      <c r="I35" s="186">
        <f>'2023-24 Univ'!I35</f>
        <v>0.15</v>
      </c>
      <c r="J35" s="33">
        <f>'2023-24 Univ'!J35</f>
        <v>0.15</v>
      </c>
      <c r="K35" s="186">
        <f>'2023-24 Univ'!K35</f>
        <v>0.2</v>
      </c>
      <c r="L35" s="34">
        <f t="shared" si="6"/>
        <v>0.1388888888888889</v>
      </c>
      <c r="M35" s="264"/>
      <c r="N35" s="184"/>
      <c r="O35" s="184"/>
      <c r="P35" s="184"/>
      <c r="Q35" s="184"/>
      <c r="R35" s="184"/>
      <c r="S35" s="12"/>
      <c r="T35" s="185"/>
      <c r="U35" s="12"/>
    </row>
    <row r="36" spans="2:22">
      <c r="B36" s="40" t="s">
        <v>15</v>
      </c>
      <c r="C36" s="186">
        <f>'2023-24 Univ'!C36</f>
        <v>0.15</v>
      </c>
      <c r="D36" s="186">
        <f>'2023-24 Univ'!D36</f>
        <v>7.4999999999999997E-2</v>
      </c>
      <c r="E36" s="186">
        <f>'2023-24 Univ'!E36</f>
        <v>0.15</v>
      </c>
      <c r="F36" s="186">
        <f>'2023-24 Univ'!F36</f>
        <v>0.1</v>
      </c>
      <c r="G36" s="186">
        <f>'2023-24 Univ'!G36</f>
        <v>0.1</v>
      </c>
      <c r="H36" s="33">
        <f>'2023-24 Univ'!H36</f>
        <v>0.1</v>
      </c>
      <c r="I36" s="186">
        <f>'2023-24 Univ'!I36</f>
        <v>0.15</v>
      </c>
      <c r="J36" s="33">
        <f>'2023-24 Univ'!J36</f>
        <v>0.15</v>
      </c>
      <c r="K36" s="186">
        <f>'2023-24 Univ'!K36</f>
        <v>0.1</v>
      </c>
      <c r="L36" s="34">
        <f t="shared" si="6"/>
        <v>0.11944444444444444</v>
      </c>
      <c r="M36" s="264"/>
      <c r="N36" s="184"/>
      <c r="O36" s="184"/>
      <c r="P36" s="184"/>
      <c r="Q36" s="184"/>
      <c r="R36" s="184"/>
      <c r="S36" s="12"/>
      <c r="T36" s="185"/>
      <c r="U36" s="12"/>
    </row>
    <row r="37" spans="2:22">
      <c r="B37" s="14" t="s">
        <v>105</v>
      </c>
      <c r="C37" s="187">
        <f>'2023-24 Univ'!C37</f>
        <v>7.4999999999999997E-2</v>
      </c>
      <c r="D37" s="187">
        <f>'2023-24 Univ'!D37</f>
        <v>0.1</v>
      </c>
      <c r="E37" s="187">
        <f>'2023-24 Univ'!E37</f>
        <v>0.1</v>
      </c>
      <c r="F37" s="187">
        <f>'2023-24 Univ'!F37</f>
        <v>0.2</v>
      </c>
      <c r="G37" s="187">
        <f>'2023-24 Univ'!G37</f>
        <v>0.15</v>
      </c>
      <c r="H37" s="35">
        <f>'2023-24 Univ'!H37</f>
        <v>0.15</v>
      </c>
      <c r="I37" s="187">
        <f>'2023-24 Univ'!I37</f>
        <v>0.05</v>
      </c>
      <c r="J37" s="35">
        <f>'2023-24 Univ'!J37</f>
        <v>0.125</v>
      </c>
      <c r="K37" s="187">
        <f>'2023-24 Univ'!K37</f>
        <v>0.05</v>
      </c>
      <c r="L37" s="36">
        <f t="shared" si="6"/>
        <v>0.1111111111111111</v>
      </c>
      <c r="M37" s="264"/>
      <c r="N37" s="184"/>
      <c r="O37" s="184"/>
      <c r="P37" s="184"/>
      <c r="Q37" s="184"/>
      <c r="R37" s="184"/>
      <c r="S37" s="12"/>
      <c r="T37" s="12"/>
      <c r="U37" s="12"/>
    </row>
    <row r="38" spans="2:22">
      <c r="B38" s="38"/>
      <c r="C38" s="37">
        <f t="shared" ref="C38:K38" si="7">SUM(C29:C37)</f>
        <v>1</v>
      </c>
      <c r="D38" s="37">
        <f t="shared" si="7"/>
        <v>1</v>
      </c>
      <c r="E38" s="37">
        <f t="shared" si="7"/>
        <v>1</v>
      </c>
      <c r="F38" s="37">
        <f t="shared" si="7"/>
        <v>1</v>
      </c>
      <c r="G38" s="37">
        <f t="shared" si="7"/>
        <v>1</v>
      </c>
      <c r="H38" s="37">
        <f t="shared" si="7"/>
        <v>1</v>
      </c>
      <c r="I38" s="37">
        <f t="shared" si="7"/>
        <v>1</v>
      </c>
      <c r="J38" s="37">
        <f t="shared" si="7"/>
        <v>1</v>
      </c>
      <c r="K38" s="37">
        <f t="shared" si="7"/>
        <v>1</v>
      </c>
      <c r="L38" s="37">
        <f t="shared" si="6"/>
        <v>1</v>
      </c>
      <c r="M38" s="264"/>
      <c r="N38" s="3"/>
      <c r="P38" s="3" t="s">
        <v>13</v>
      </c>
    </row>
    <row r="39" spans="2:22">
      <c r="B39" s="38"/>
      <c r="C39" s="188"/>
      <c r="D39" s="188"/>
      <c r="E39" s="188"/>
      <c r="F39" s="188"/>
      <c r="G39" s="188"/>
      <c r="H39" s="188"/>
      <c r="I39" s="188"/>
      <c r="J39" s="188"/>
      <c r="K39" s="188"/>
      <c r="L39" s="8"/>
      <c r="M39" s="178"/>
      <c r="N39" s="189"/>
      <c r="O39" s="189"/>
      <c r="P39" s="189" t="s">
        <v>13</v>
      </c>
      <c r="Q39" s="189"/>
      <c r="R39" s="189"/>
      <c r="S39" s="189"/>
      <c r="T39" s="189"/>
      <c r="U39" s="189"/>
      <c r="V39" s="189"/>
    </row>
    <row r="40" spans="2:22">
      <c r="B40" s="32" t="s">
        <v>72</v>
      </c>
      <c r="C40" s="7" t="s">
        <v>1</v>
      </c>
      <c r="D40" s="7" t="s">
        <v>5</v>
      </c>
      <c r="E40" s="7" t="s">
        <v>4</v>
      </c>
      <c r="F40" s="7" t="s">
        <v>6</v>
      </c>
      <c r="G40" s="7" t="s">
        <v>2</v>
      </c>
      <c r="H40" s="7" t="s">
        <v>127</v>
      </c>
      <c r="I40" s="7" t="s">
        <v>3</v>
      </c>
      <c r="J40" s="7" t="s">
        <v>7</v>
      </c>
      <c r="K40" s="7" t="s">
        <v>0</v>
      </c>
      <c r="L40" s="7" t="s">
        <v>76</v>
      </c>
      <c r="M40" s="7" t="s">
        <v>77</v>
      </c>
      <c r="N40" s="190"/>
      <c r="O40" s="190"/>
      <c r="P40" s="190"/>
      <c r="Q40" s="190"/>
      <c r="R40" s="190"/>
      <c r="S40" s="190"/>
      <c r="T40" s="190"/>
      <c r="U40" s="190"/>
      <c r="V40" s="190"/>
    </row>
    <row r="41" spans="2:22">
      <c r="B41" s="4" t="s">
        <v>62</v>
      </c>
      <c r="C41" s="403">
        <f>C17*C29</f>
        <v>22.466666666666665</v>
      </c>
      <c r="D41" s="403">
        <f t="shared" ref="D41:K41" si="8">D17*D29</f>
        <v>43.498666666666672</v>
      </c>
      <c r="E41" s="403">
        <f t="shared" si="8"/>
        <v>38.291333333333334</v>
      </c>
      <c r="F41" s="403">
        <f t="shared" si="8"/>
        <v>13.909333333333334</v>
      </c>
      <c r="G41" s="403">
        <f t="shared" si="8"/>
        <v>38.662666666666667</v>
      </c>
      <c r="H41" s="403">
        <f t="shared" si="8"/>
        <v>34.170666666666669</v>
      </c>
      <c r="I41" s="403">
        <f t="shared" si="8"/>
        <v>48.028000000000006</v>
      </c>
      <c r="J41" s="403">
        <f t="shared" si="8"/>
        <v>96.140333333333331</v>
      </c>
      <c r="K41" s="403">
        <f t="shared" si="8"/>
        <v>34.481666666666669</v>
      </c>
      <c r="L41" s="8">
        <f t="shared" ref="L41:L50" si="9">SUM(C41:K41)</f>
        <v>369.64933333333335</v>
      </c>
      <c r="M41" s="8">
        <f t="shared" ref="M41:M50" si="10">AVERAGE(C41:K41)</f>
        <v>41.072148148148152</v>
      </c>
      <c r="N41" s="190"/>
      <c r="O41" s="190"/>
      <c r="P41" s="190"/>
      <c r="Q41" s="190"/>
      <c r="R41" s="190"/>
      <c r="S41" s="190"/>
      <c r="T41" s="190"/>
      <c r="U41" s="190"/>
      <c r="V41" s="190"/>
    </row>
    <row r="42" spans="2:22">
      <c r="B42" s="4" t="s">
        <v>63</v>
      </c>
      <c r="C42" s="403">
        <f t="shared" ref="C42:K43" si="11">C18*C30</f>
        <v>60.06044444444445</v>
      </c>
      <c r="D42" s="403">
        <f t="shared" si="11"/>
        <v>97.821333333333328</v>
      </c>
      <c r="E42" s="403">
        <f t="shared" si="11"/>
        <v>86.665333333333336</v>
      </c>
      <c r="F42" s="403">
        <f t="shared" si="11"/>
        <v>27.977333333333338</v>
      </c>
      <c r="G42" s="403">
        <f t="shared" si="11"/>
        <v>85.922666666666686</v>
      </c>
      <c r="H42" s="403">
        <f t="shared" si="11"/>
        <v>78.427999999999997</v>
      </c>
      <c r="I42" s="403">
        <f t="shared" si="11"/>
        <v>97.685333333333318</v>
      </c>
      <c r="J42" s="403">
        <f t="shared" si="11"/>
        <v>263.08244444444449</v>
      </c>
      <c r="K42" s="403">
        <f t="shared" si="11"/>
        <v>69.626666666666679</v>
      </c>
      <c r="L42" s="8">
        <f t="shared" si="9"/>
        <v>867.2695555555556</v>
      </c>
      <c r="M42" s="8">
        <f t="shared" si="10"/>
        <v>96.363283950617287</v>
      </c>
      <c r="N42" s="190"/>
      <c r="O42" s="190"/>
      <c r="P42" s="190"/>
      <c r="Q42" s="190"/>
      <c r="R42" s="190"/>
      <c r="S42" s="190"/>
      <c r="T42" s="190"/>
      <c r="U42" s="190"/>
      <c r="V42" s="190"/>
    </row>
    <row r="43" spans="2:22">
      <c r="B43" s="4" t="s">
        <v>64</v>
      </c>
      <c r="C43" s="403">
        <f t="shared" si="11"/>
        <v>125.89546666666666</v>
      </c>
      <c r="D43" s="403">
        <f t="shared" si="11"/>
        <v>275.64800000000002</v>
      </c>
      <c r="E43" s="403">
        <f t="shared" si="11"/>
        <v>229.66933333333338</v>
      </c>
      <c r="F43" s="403">
        <f t="shared" si="11"/>
        <v>62.629333333333335</v>
      </c>
      <c r="G43" s="403">
        <f t="shared" si="11"/>
        <v>210.21866666666671</v>
      </c>
      <c r="H43" s="403">
        <f t="shared" si="11"/>
        <v>183.13866666666669</v>
      </c>
      <c r="I43" s="403">
        <f t="shared" si="11"/>
        <v>225.26400000000001</v>
      </c>
      <c r="J43" s="403">
        <f t="shared" si="11"/>
        <v>395.20399999999995</v>
      </c>
      <c r="K43" s="403">
        <f t="shared" si="11"/>
        <v>124.1226666666667</v>
      </c>
      <c r="L43" s="8">
        <f t="shared" si="9"/>
        <v>1831.7901333333332</v>
      </c>
      <c r="M43" s="8">
        <f t="shared" si="10"/>
        <v>203.53223703703702</v>
      </c>
      <c r="N43" s="190"/>
      <c r="O43" s="190"/>
      <c r="P43" s="190"/>
      <c r="Q43" s="190"/>
      <c r="R43" s="190"/>
      <c r="S43" s="190"/>
      <c r="T43" s="190"/>
      <c r="U43" s="190"/>
      <c r="V43" s="190"/>
    </row>
    <row r="44" spans="2:22">
      <c r="B44" s="4" t="s">
        <v>9</v>
      </c>
      <c r="C44" s="403">
        <f>SUM(C20:C21)*C32</f>
        <v>772.38333333333333</v>
      </c>
      <c r="D44" s="403">
        <f t="shared" ref="D44:K44" si="12">SUM(D20:D21)*D32</f>
        <v>995.56499999999983</v>
      </c>
      <c r="E44" s="403">
        <f t="shared" si="12"/>
        <v>1510.1650000000002</v>
      </c>
      <c r="F44" s="403">
        <f t="shared" si="12"/>
        <v>422.24</v>
      </c>
      <c r="G44" s="403">
        <f t="shared" si="12"/>
        <v>755.57500000000005</v>
      </c>
      <c r="H44" s="403">
        <f t="shared" si="12"/>
        <v>1061.048888888889</v>
      </c>
      <c r="I44" s="403">
        <f t="shared" si="12"/>
        <v>827.59444444444455</v>
      </c>
      <c r="J44" s="403">
        <f t="shared" si="12"/>
        <v>1543.3688888888892</v>
      </c>
      <c r="K44" s="403">
        <f t="shared" si="12"/>
        <v>512.84444444444455</v>
      </c>
      <c r="L44" s="8">
        <f t="shared" si="9"/>
        <v>8400.7849999999999</v>
      </c>
      <c r="M44" s="8">
        <f t="shared" si="10"/>
        <v>933.42055555555555</v>
      </c>
      <c r="N44" s="190"/>
      <c r="O44" s="190"/>
      <c r="P44" s="190"/>
      <c r="Q44" s="190"/>
      <c r="R44" s="190"/>
      <c r="S44" s="190"/>
      <c r="T44" s="190"/>
      <c r="U44" s="190"/>
      <c r="V44" s="190"/>
    </row>
    <row r="45" spans="2:22">
      <c r="B45" s="30" t="s">
        <v>10</v>
      </c>
      <c r="C45" s="403">
        <f>C22*C33</f>
        <v>299.77777777777777</v>
      </c>
      <c r="D45" s="403">
        <f t="shared" ref="D45:K45" si="13">D22*D33</f>
        <v>356.83333333333331</v>
      </c>
      <c r="E45" s="403">
        <f t="shared" si="13"/>
        <v>509.5555555555556</v>
      </c>
      <c r="F45" s="403">
        <f t="shared" si="13"/>
        <v>162</v>
      </c>
      <c r="G45" s="403">
        <f t="shared" si="13"/>
        <v>135</v>
      </c>
      <c r="H45" s="403">
        <f t="shared" si="13"/>
        <v>579.05555555555543</v>
      </c>
      <c r="I45" s="403">
        <f t="shared" si="13"/>
        <v>134.11111111111111</v>
      </c>
      <c r="J45" s="403">
        <f t="shared" si="13"/>
        <v>519.33333333333337</v>
      </c>
      <c r="K45" s="403">
        <f t="shared" si="13"/>
        <v>76</v>
      </c>
      <c r="L45" s="8">
        <f t="shared" si="9"/>
        <v>2771.666666666667</v>
      </c>
      <c r="M45" s="8">
        <f t="shared" si="10"/>
        <v>307.96296296296299</v>
      </c>
      <c r="N45" s="190"/>
      <c r="O45" s="190"/>
      <c r="P45" s="190"/>
      <c r="Q45" s="190"/>
      <c r="R45" s="190"/>
      <c r="S45" s="190"/>
      <c r="T45" s="190"/>
      <c r="U45" s="190"/>
      <c r="V45" s="190"/>
    </row>
    <row r="46" spans="2:22">
      <c r="B46" s="30" t="s">
        <v>11</v>
      </c>
      <c r="C46" s="403">
        <f t="shared" ref="C46:K49" si="14">C23*C34</f>
        <v>0.33333333333333331</v>
      </c>
      <c r="D46" s="403">
        <f t="shared" si="14"/>
        <v>405</v>
      </c>
      <c r="E46" s="403">
        <f t="shared" si="14"/>
        <v>74.499999999999986</v>
      </c>
      <c r="F46" s="403">
        <f t="shared" si="14"/>
        <v>252.99999999999997</v>
      </c>
      <c r="G46" s="403">
        <f t="shared" si="14"/>
        <v>40.999999999999993</v>
      </c>
      <c r="H46" s="403">
        <f t="shared" si="14"/>
        <v>766</v>
      </c>
      <c r="I46" s="403">
        <f t="shared" si="14"/>
        <v>152</v>
      </c>
      <c r="J46" s="403">
        <f t="shared" si="14"/>
        <v>1206</v>
      </c>
      <c r="K46" s="403">
        <f t="shared" si="14"/>
        <v>0</v>
      </c>
      <c r="L46" s="8">
        <f t="shared" si="9"/>
        <v>2897.833333333333</v>
      </c>
      <c r="M46" s="8">
        <f t="shared" si="10"/>
        <v>321.98148148148147</v>
      </c>
      <c r="N46" s="190"/>
      <c r="O46" s="190"/>
      <c r="P46" s="190"/>
      <c r="Q46" s="190"/>
      <c r="R46" s="190"/>
      <c r="S46" s="190"/>
      <c r="T46" s="190"/>
      <c r="U46" s="190"/>
      <c r="V46" s="190"/>
    </row>
    <row r="47" spans="2:22">
      <c r="B47" s="4" t="s">
        <v>16</v>
      </c>
      <c r="C47" s="403">
        <f t="shared" si="14"/>
        <v>386.04250000000002</v>
      </c>
      <c r="D47" s="403">
        <f t="shared" si="14"/>
        <v>293.76</v>
      </c>
      <c r="E47" s="403">
        <f t="shared" si="14"/>
        <v>424.85</v>
      </c>
      <c r="F47" s="403">
        <f t="shared" si="14"/>
        <v>145.70749999999998</v>
      </c>
      <c r="G47" s="403">
        <f t="shared" si="14"/>
        <v>484.74</v>
      </c>
      <c r="H47" s="403">
        <f t="shared" si="14"/>
        <v>363.58124999999995</v>
      </c>
      <c r="I47" s="403">
        <f t="shared" si="14"/>
        <v>493.98499999999996</v>
      </c>
      <c r="J47" s="403">
        <f t="shared" si="14"/>
        <v>613.51999999999987</v>
      </c>
      <c r="K47" s="403">
        <f t="shared" si="14"/>
        <v>592.32333333333327</v>
      </c>
      <c r="L47" s="8">
        <f t="shared" si="9"/>
        <v>3798.5095833333335</v>
      </c>
      <c r="M47" s="8">
        <f t="shared" si="10"/>
        <v>422.05662037037041</v>
      </c>
      <c r="N47" s="190"/>
      <c r="O47" s="190"/>
      <c r="P47" s="190"/>
      <c r="Q47" s="190"/>
      <c r="R47" s="190"/>
      <c r="S47" s="190"/>
      <c r="T47" s="190"/>
      <c r="U47" s="190"/>
      <c r="V47" s="190"/>
    </row>
    <row r="48" spans="2:22">
      <c r="B48" s="30" t="s">
        <v>15</v>
      </c>
      <c r="C48" s="403">
        <f t="shared" si="14"/>
        <v>356.95991731934373</v>
      </c>
      <c r="D48" s="403">
        <f t="shared" si="14"/>
        <v>191.85006952660342</v>
      </c>
      <c r="E48" s="403">
        <f t="shared" si="14"/>
        <v>376.24803525077175</v>
      </c>
      <c r="F48" s="403">
        <f t="shared" si="14"/>
        <v>201.2231620010061</v>
      </c>
      <c r="G48" s="403">
        <f t="shared" si="14"/>
        <v>244.52041085477404</v>
      </c>
      <c r="H48" s="403">
        <f t="shared" si="14"/>
        <v>233.01635706345101</v>
      </c>
      <c r="I48" s="403">
        <f t="shared" si="14"/>
        <v>331.54941834741931</v>
      </c>
      <c r="J48" s="403">
        <f t="shared" si="14"/>
        <v>347.52773108369399</v>
      </c>
      <c r="K48" s="403">
        <f t="shared" si="14"/>
        <v>218.78794688389974</v>
      </c>
      <c r="L48" s="8">
        <f t="shared" si="9"/>
        <v>2501.6830483309632</v>
      </c>
      <c r="M48" s="8">
        <f t="shared" si="10"/>
        <v>277.96478314788482</v>
      </c>
      <c r="N48" s="190"/>
      <c r="O48" s="190"/>
      <c r="P48" s="190"/>
      <c r="Q48" s="190"/>
      <c r="R48" s="190"/>
      <c r="S48" s="190"/>
      <c r="T48" s="190"/>
      <c r="U48" s="190"/>
      <c r="V48" s="190"/>
    </row>
    <row r="49" spans="2:22">
      <c r="B49" s="31" t="s">
        <v>105</v>
      </c>
      <c r="C49" s="404">
        <f t="shared" si="14"/>
        <v>13.315844999999999</v>
      </c>
      <c r="D49" s="404">
        <f t="shared" si="14"/>
        <v>127.17751000000001</v>
      </c>
      <c r="E49" s="404">
        <f t="shared" si="14"/>
        <v>50.620936666666672</v>
      </c>
      <c r="F49" s="404">
        <f t="shared" si="14"/>
        <v>323.68377666666674</v>
      </c>
      <c r="G49" s="404">
        <f t="shared" si="14"/>
        <v>149.42961</v>
      </c>
      <c r="H49" s="404">
        <f t="shared" si="14"/>
        <v>402.93458999999996</v>
      </c>
      <c r="I49" s="404">
        <f t="shared" si="14"/>
        <v>26.940835</v>
      </c>
      <c r="J49" s="404">
        <f t="shared" si="14"/>
        <v>1370.7487208333334</v>
      </c>
      <c r="K49" s="404">
        <f t="shared" si="14"/>
        <v>10.880709166666669</v>
      </c>
      <c r="L49" s="202">
        <f t="shared" si="9"/>
        <v>2475.7325333333338</v>
      </c>
      <c r="M49" s="202">
        <f t="shared" si="10"/>
        <v>275.08139259259264</v>
      </c>
      <c r="N49" s="190"/>
      <c r="O49" s="190"/>
      <c r="P49" s="190"/>
      <c r="Q49" s="190"/>
      <c r="R49" s="190"/>
      <c r="S49" s="190"/>
      <c r="T49" s="190"/>
      <c r="U49" s="190"/>
      <c r="V49" s="190"/>
    </row>
    <row r="50" spans="2:22">
      <c r="B50" s="38" t="s">
        <v>56</v>
      </c>
      <c r="C50" s="191">
        <f t="shared" ref="C50:K50" si="15">SUM(C41:C49)</f>
        <v>2037.235284541566</v>
      </c>
      <c r="D50" s="191">
        <f t="shared" si="15"/>
        <v>2787.153912859937</v>
      </c>
      <c r="E50" s="191">
        <f t="shared" si="15"/>
        <v>3300.5655274729943</v>
      </c>
      <c r="F50" s="191">
        <f t="shared" si="15"/>
        <v>1612.3704386676727</v>
      </c>
      <c r="G50" s="191">
        <f t="shared" si="15"/>
        <v>2145.0690208547744</v>
      </c>
      <c r="H50" s="191">
        <f t="shared" si="15"/>
        <v>3701.3739748412286</v>
      </c>
      <c r="I50" s="191">
        <f t="shared" si="15"/>
        <v>2337.1581422363083</v>
      </c>
      <c r="J50" s="191">
        <f t="shared" si="15"/>
        <v>6354.9254519170272</v>
      </c>
      <c r="K50" s="191">
        <f t="shared" si="15"/>
        <v>1639.0674338283443</v>
      </c>
      <c r="L50" s="8">
        <f t="shared" si="9"/>
        <v>25914.91918721985</v>
      </c>
      <c r="M50" s="8">
        <f t="shared" si="10"/>
        <v>2879.43546524665</v>
      </c>
      <c r="N50" s="3"/>
    </row>
    <row r="51" spans="2:22">
      <c r="L51" s="179"/>
      <c r="M51" s="178"/>
      <c r="N51" s="3"/>
    </row>
    <row r="52" spans="2:22">
      <c r="B52" s="32" t="s">
        <v>75</v>
      </c>
      <c r="C52" s="7" t="s">
        <v>1</v>
      </c>
      <c r="D52" s="7" t="s">
        <v>5</v>
      </c>
      <c r="E52" s="7" t="s">
        <v>4</v>
      </c>
      <c r="F52" s="7" t="s">
        <v>6</v>
      </c>
      <c r="G52" s="7" t="s">
        <v>2</v>
      </c>
      <c r="H52" s="7" t="s">
        <v>127</v>
      </c>
      <c r="I52" s="7" t="s">
        <v>3</v>
      </c>
      <c r="J52" s="7" t="s">
        <v>7</v>
      </c>
      <c r="K52" s="7" t="s">
        <v>0</v>
      </c>
      <c r="L52" s="7" t="s">
        <v>78</v>
      </c>
      <c r="M52" s="265"/>
      <c r="N52" s="3"/>
    </row>
    <row r="53" spans="2:22">
      <c r="B53" s="4" t="s">
        <v>62</v>
      </c>
      <c r="C53" s="33">
        <f>C41/C$50</f>
        <v>1.102801764584707E-2</v>
      </c>
      <c r="D53" s="33">
        <f t="shared" ref="C53:L62" si="16">D41/D$50</f>
        <v>1.560684053577511E-2</v>
      </c>
      <c r="E53" s="33">
        <f t="shared" si="16"/>
        <v>1.160144618084594E-2</v>
      </c>
      <c r="F53" s="33">
        <f t="shared" si="16"/>
        <v>8.6266362864025441E-3</v>
      </c>
      <c r="G53" s="33">
        <f t="shared" si="16"/>
        <v>1.802397325716831E-2</v>
      </c>
      <c r="H53" s="33">
        <f t="shared" si="16"/>
        <v>9.2318871043373645E-3</v>
      </c>
      <c r="I53" s="33">
        <f t="shared" si="16"/>
        <v>2.0549743353714373E-2</v>
      </c>
      <c r="J53" s="33">
        <f t="shared" si="16"/>
        <v>1.5128475394519636E-2</v>
      </c>
      <c r="K53" s="33">
        <f t="shared" si="16"/>
        <v>2.1037369149680667E-2</v>
      </c>
      <c r="L53" s="33">
        <f t="shared" si="16"/>
        <v>1.4263958558498182E-2</v>
      </c>
      <c r="M53" s="264"/>
      <c r="N53" s="200"/>
    </row>
    <row r="54" spans="2:22">
      <c r="B54" s="4" t="s">
        <v>63</v>
      </c>
      <c r="C54" s="33">
        <f t="shared" si="16"/>
        <v>2.9481349012644705E-2</v>
      </c>
      <c r="D54" s="33">
        <f t="shared" si="16"/>
        <v>3.5097212565831183E-2</v>
      </c>
      <c r="E54" s="33">
        <f t="shared" si="16"/>
        <v>2.6257722384832261E-2</v>
      </c>
      <c r="F54" s="33">
        <f t="shared" si="16"/>
        <v>1.735167841234515E-2</v>
      </c>
      <c r="G54" s="33">
        <f t="shared" si="16"/>
        <v>4.0055898356327911E-2</v>
      </c>
      <c r="H54" s="33">
        <f t="shared" si="16"/>
        <v>2.1188888378501171E-2</v>
      </c>
      <c r="I54" s="33">
        <f t="shared" si="16"/>
        <v>4.1796629662322796E-2</v>
      </c>
      <c r="J54" s="33">
        <f t="shared" si="16"/>
        <v>4.1398195216449475E-2</v>
      </c>
      <c r="K54" s="33">
        <f t="shared" si="16"/>
        <v>4.2479439972790356E-2</v>
      </c>
      <c r="L54" s="33">
        <f t="shared" si="16"/>
        <v>3.3466033572786776E-2</v>
      </c>
      <c r="M54" s="264"/>
      <c r="N54" s="200"/>
    </row>
    <row r="55" spans="2:22">
      <c r="B55" s="4" t="s">
        <v>64</v>
      </c>
      <c r="C55" s="33">
        <f t="shared" si="16"/>
        <v>6.1797214893122475E-2</v>
      </c>
      <c r="D55" s="33">
        <f t="shared" si="16"/>
        <v>9.8899453929745057E-2</v>
      </c>
      <c r="E55" s="33">
        <f t="shared" si="16"/>
        <v>6.9584842785767889E-2</v>
      </c>
      <c r="F55" s="33">
        <f t="shared" si="16"/>
        <v>3.8843017603997346E-2</v>
      </c>
      <c r="G55" s="33">
        <f t="shared" si="16"/>
        <v>9.8000886975141741E-2</v>
      </c>
      <c r="H55" s="33">
        <f t="shared" si="16"/>
        <v>4.9478563342014767E-2</v>
      </c>
      <c r="I55" s="33">
        <f t="shared" si="16"/>
        <v>9.6383721721310781E-2</v>
      </c>
      <c r="J55" s="33">
        <f t="shared" si="16"/>
        <v>6.2188613067173382E-2</v>
      </c>
      <c r="K55" s="33">
        <f t="shared" si="16"/>
        <v>7.5727614437897356E-2</v>
      </c>
      <c r="L55" s="33">
        <f>L43/L$50</f>
        <v>7.0684771196843826E-2</v>
      </c>
      <c r="M55" s="264"/>
      <c r="N55" s="200"/>
    </row>
    <row r="56" spans="2:22">
      <c r="B56" s="4" t="s">
        <v>9</v>
      </c>
      <c r="C56" s="33">
        <f t="shared" si="16"/>
        <v>0.37913310219695162</v>
      </c>
      <c r="D56" s="33">
        <f t="shared" si="16"/>
        <v>0.3571977117612557</v>
      </c>
      <c r="E56" s="33">
        <f t="shared" si="16"/>
        <v>0.45754734678945308</v>
      </c>
      <c r="F56" s="33">
        <f t="shared" si="16"/>
        <v>0.26187530475248827</v>
      </c>
      <c r="G56" s="33">
        <f t="shared" si="16"/>
        <v>0.35223808308924059</v>
      </c>
      <c r="H56" s="33">
        <f t="shared" si="16"/>
        <v>0.28666351903401033</v>
      </c>
      <c r="I56" s="33">
        <f t="shared" si="16"/>
        <v>0.35410288653063132</v>
      </c>
      <c r="J56" s="33">
        <f t="shared" si="16"/>
        <v>0.24286184009024314</v>
      </c>
      <c r="K56" s="33">
        <f t="shared" si="16"/>
        <v>0.31288794704840284</v>
      </c>
      <c r="L56" s="33">
        <f t="shared" si="16"/>
        <v>0.32416790263976258</v>
      </c>
      <c r="M56" s="264"/>
      <c r="N56" s="200"/>
    </row>
    <row r="57" spans="2:22">
      <c r="B57" s="30" t="s">
        <v>10</v>
      </c>
      <c r="C57" s="33">
        <f t="shared" si="16"/>
        <v>0.14714931557119384</v>
      </c>
      <c r="D57" s="33">
        <f t="shared" si="16"/>
        <v>0.12802785367786945</v>
      </c>
      <c r="E57" s="33">
        <f t="shared" si="16"/>
        <v>0.15438431726749738</v>
      </c>
      <c r="F57" s="33">
        <f t="shared" si="16"/>
        <v>0.10047318911022902</v>
      </c>
      <c r="G57" s="33">
        <f t="shared" si="16"/>
        <v>6.2935037841441929E-2</v>
      </c>
      <c r="H57" s="33">
        <f t="shared" si="16"/>
        <v>0.15644340709463009</v>
      </c>
      <c r="I57" s="33">
        <f t="shared" si="16"/>
        <v>5.7382129470617244E-2</v>
      </c>
      <c r="J57" s="33">
        <f t="shared" si="16"/>
        <v>8.1721388749992532E-2</v>
      </c>
      <c r="K57" s="33">
        <f t="shared" si="16"/>
        <v>4.6367829920510334E-2</v>
      </c>
      <c r="L57" s="33">
        <f t="shared" si="16"/>
        <v>0.10695254909509949</v>
      </c>
      <c r="M57" s="264"/>
      <c r="N57" s="200"/>
    </row>
    <row r="58" spans="2:22">
      <c r="B58" s="30" t="s">
        <v>11</v>
      </c>
      <c r="C58" s="33">
        <f t="shared" si="16"/>
        <v>1.6362043984936305E-4</v>
      </c>
      <c r="D58" s="33">
        <f t="shared" si="16"/>
        <v>0.14530952098889433</v>
      </c>
      <c r="E58" s="33">
        <f t="shared" si="16"/>
        <v>2.2571889386798293E-2</v>
      </c>
      <c r="F58" s="33">
        <f t="shared" si="16"/>
        <v>0.15691183237585146</v>
      </c>
      <c r="G58" s="33">
        <f t="shared" si="16"/>
        <v>1.9113604085178655E-2</v>
      </c>
      <c r="H58" s="33">
        <f t="shared" si="16"/>
        <v>0.20695017720625158</v>
      </c>
      <c r="I58" s="33">
        <f t="shared" si="16"/>
        <v>6.5036249474568666E-2</v>
      </c>
      <c r="J58" s="33">
        <f t="shared" si="16"/>
        <v>0.18977405936936648</v>
      </c>
      <c r="K58" s="33">
        <f t="shared" si="16"/>
        <v>0</v>
      </c>
      <c r="L58" s="33">
        <f t="shared" si="16"/>
        <v>0.11182104456503275</v>
      </c>
      <c r="M58" s="264"/>
      <c r="N58" s="200"/>
    </row>
    <row r="59" spans="2:22">
      <c r="B59" s="4" t="s">
        <v>16</v>
      </c>
      <c r="C59" s="33">
        <f t="shared" si="16"/>
        <v>0.18949333095164322</v>
      </c>
      <c r="D59" s="33">
        <f t="shared" si="16"/>
        <v>0.10539783922394469</v>
      </c>
      <c r="E59" s="33">
        <f t="shared" si="16"/>
        <v>0.12872036518095648</v>
      </c>
      <c r="F59" s="33">
        <f t="shared" si="16"/>
        <v>9.0368501248633909E-2</v>
      </c>
      <c r="G59" s="33">
        <f t="shared" si="16"/>
        <v>0.22597874254267081</v>
      </c>
      <c r="H59" s="33">
        <f t="shared" si="16"/>
        <v>9.8228726000483615E-2</v>
      </c>
      <c r="I59" s="33">
        <f t="shared" si="16"/>
        <v>0.21136139274141316</v>
      </c>
      <c r="J59" s="33">
        <f t="shared" si="16"/>
        <v>9.6542438560774213E-2</v>
      </c>
      <c r="K59" s="33">
        <f t="shared" si="16"/>
        <v>0.36137825760460196</v>
      </c>
      <c r="L59" s="33">
        <f t="shared" si="16"/>
        <v>0.14657616934443687</v>
      </c>
      <c r="M59" s="264"/>
      <c r="N59" s="200"/>
    </row>
    <row r="60" spans="2:22">
      <c r="B60" s="30" t="s">
        <v>15</v>
      </c>
      <c r="C60" s="33">
        <f t="shared" si="16"/>
        <v>0.17521781604114989</v>
      </c>
      <c r="D60" s="33">
        <f t="shared" si="16"/>
        <v>6.883368322122671E-2</v>
      </c>
      <c r="E60" s="33">
        <f t="shared" si="16"/>
        <v>0.11399502058631686</v>
      </c>
      <c r="F60" s="33">
        <f t="shared" si="16"/>
        <v>0.12479958524126751</v>
      </c>
      <c r="G60" s="33">
        <f t="shared" si="16"/>
        <v>0.11399186155666763</v>
      </c>
      <c r="H60" s="33">
        <f t="shared" si="16"/>
        <v>6.2954016170021374E-2</v>
      </c>
      <c r="I60" s="33">
        <f t="shared" si="16"/>
        <v>0.14186007029467695</v>
      </c>
      <c r="J60" s="33">
        <f t="shared" si="16"/>
        <v>5.4686358433812747E-2</v>
      </c>
      <c r="K60" s="33">
        <f t="shared" si="16"/>
        <v>0.13348318828645148</v>
      </c>
      <c r="L60" s="33">
        <f t="shared" si="16"/>
        <v>9.6534472295969509E-2</v>
      </c>
      <c r="M60" s="264"/>
      <c r="N60" s="200"/>
    </row>
    <row r="61" spans="2:22">
      <c r="B61" s="31" t="s">
        <v>105</v>
      </c>
      <c r="C61" s="35">
        <f t="shared" si="16"/>
        <v>6.5362332475978249E-3</v>
      </c>
      <c r="D61" s="35">
        <f t="shared" si="16"/>
        <v>4.5629884095457582E-2</v>
      </c>
      <c r="E61" s="35">
        <f t="shared" si="16"/>
        <v>1.5337049437531841E-2</v>
      </c>
      <c r="F61" s="35">
        <f t="shared" si="16"/>
        <v>0.20075025496878482</v>
      </c>
      <c r="G61" s="35">
        <f t="shared" si="16"/>
        <v>6.9661912296162282E-2</v>
      </c>
      <c r="H61" s="35">
        <f t="shared" si="16"/>
        <v>0.10886081566974976</v>
      </c>
      <c r="I61" s="35">
        <f t="shared" si="16"/>
        <v>1.152717675074468E-2</v>
      </c>
      <c r="J61" s="35">
        <f t="shared" si="16"/>
        <v>0.21569863111766846</v>
      </c>
      <c r="K61" s="35">
        <f t="shared" si="16"/>
        <v>6.6383535796649719E-3</v>
      </c>
      <c r="L61" s="35">
        <f>L49/L$50</f>
        <v>9.5533098731570079E-2</v>
      </c>
      <c r="M61" s="264"/>
      <c r="N61" s="200"/>
    </row>
    <row r="62" spans="2:22">
      <c r="B62" s="198"/>
      <c r="C62" s="33">
        <f>C50/C$50</f>
        <v>1</v>
      </c>
      <c r="D62" s="33">
        <f t="shared" si="16"/>
        <v>1</v>
      </c>
      <c r="E62" s="33">
        <f t="shared" si="16"/>
        <v>1</v>
      </c>
      <c r="F62" s="33">
        <f t="shared" si="16"/>
        <v>1</v>
      </c>
      <c r="G62" s="33">
        <f t="shared" si="16"/>
        <v>1</v>
      </c>
      <c r="H62" s="33">
        <f t="shared" si="16"/>
        <v>1</v>
      </c>
      <c r="I62" s="33">
        <f t="shared" si="16"/>
        <v>1</v>
      </c>
      <c r="J62" s="33">
        <f t="shared" si="16"/>
        <v>1</v>
      </c>
      <c r="K62" s="33">
        <f t="shared" si="16"/>
        <v>1</v>
      </c>
      <c r="L62" s="33">
        <f t="shared" si="16"/>
        <v>1</v>
      </c>
      <c r="M62" s="264"/>
      <c r="N62" s="200"/>
    </row>
    <row r="63" spans="2:22">
      <c r="C63" s="33"/>
      <c r="D63" s="33"/>
      <c r="E63" s="33"/>
      <c r="F63" s="33"/>
      <c r="G63" s="33"/>
      <c r="H63" s="33"/>
      <c r="I63" s="33"/>
      <c r="J63" s="33"/>
      <c r="K63" s="33"/>
      <c r="L63" s="33"/>
      <c r="M63" s="192"/>
      <c r="N63" s="3"/>
    </row>
    <row r="64" spans="2:22">
      <c r="B64" s="40"/>
      <c r="C64" s="12"/>
      <c r="D64" s="12"/>
      <c r="E64" s="12"/>
      <c r="F64" s="12"/>
      <c r="G64" s="12"/>
      <c r="H64" s="12"/>
      <c r="I64" s="12"/>
      <c r="J64" s="12"/>
      <c r="K64" s="12"/>
      <c r="L64" s="179"/>
      <c r="M64" s="178"/>
      <c r="N64" s="3"/>
    </row>
    <row r="69" spans="2:14">
      <c r="M69" s="3"/>
      <c r="N69" s="3"/>
    </row>
    <row r="70" spans="2:14">
      <c r="B70" s="3"/>
      <c r="M70" s="3"/>
      <c r="N70" s="3"/>
    </row>
    <row r="71" spans="2:14">
      <c r="B71" s="3"/>
      <c r="M71" s="3"/>
      <c r="N71" s="3"/>
    </row>
    <row r="72" spans="2:14">
      <c r="B72" s="3"/>
      <c r="M72" s="3"/>
      <c r="N72" s="3"/>
    </row>
    <row r="73" spans="2:14">
      <c r="B73" s="3"/>
      <c r="M73" s="3"/>
      <c r="N73" s="3"/>
    </row>
    <row r="74" spans="2:14">
      <c r="B74" s="3"/>
      <c r="M74" s="3"/>
      <c r="N74" s="3"/>
    </row>
    <row r="75" spans="2:14">
      <c r="B75" s="3"/>
      <c r="M75" s="3"/>
      <c r="N75" s="3"/>
    </row>
    <row r="76" spans="2:14">
      <c r="B76" s="3"/>
      <c r="M76" s="3"/>
      <c r="N76" s="3"/>
    </row>
    <row r="77" spans="2:14">
      <c r="B77" s="3"/>
      <c r="M77" s="3"/>
      <c r="N77" s="3"/>
    </row>
    <row r="78" spans="2:14">
      <c r="B78" s="3"/>
      <c r="M78" s="3"/>
      <c r="N78" s="3"/>
    </row>
    <row r="79" spans="2:14">
      <c r="B79" s="3"/>
      <c r="M79" s="3"/>
      <c r="N79" s="3"/>
    </row>
    <row r="80" spans="2:14">
      <c r="B80" s="3"/>
      <c r="M80" s="3"/>
      <c r="N80" s="3"/>
    </row>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pans="2:14">
      <c r="B177" s="3"/>
      <c r="M177" s="3"/>
      <c r="N177" s="3"/>
    </row>
    <row r="178" spans="2:14">
      <c r="B178" s="3"/>
      <c r="M178" s="3"/>
      <c r="N178" s="3"/>
    </row>
    <row r="179" spans="2:14">
      <c r="B179" s="3"/>
      <c r="M179" s="3"/>
      <c r="N179" s="3"/>
    </row>
    <row r="180" spans="2:14">
      <c r="B180" s="3"/>
      <c r="M180" s="3"/>
      <c r="N180" s="3"/>
    </row>
    <row r="181" spans="2:14">
      <c r="B181" s="3"/>
      <c r="M181" s="3"/>
      <c r="N181" s="3"/>
    </row>
    <row r="182" spans="2:14">
      <c r="B182" s="3"/>
      <c r="M182" s="3"/>
      <c r="N182" s="3"/>
    </row>
    <row r="183" spans="2:14">
      <c r="B183" s="3"/>
      <c r="M183" s="3"/>
      <c r="N183" s="3"/>
    </row>
    <row r="184" spans="2:14">
      <c r="B184" s="3"/>
      <c r="M184" s="3"/>
      <c r="N184" s="3"/>
    </row>
    <row r="185" spans="2:14">
      <c r="B185" s="3"/>
      <c r="M185" s="3"/>
      <c r="N185" s="3"/>
    </row>
    <row r="186" spans="2:14">
      <c r="B186" s="3"/>
      <c r="M186" s="3"/>
      <c r="N186" s="3"/>
    </row>
    <row r="187" spans="2:14">
      <c r="B187" s="3"/>
      <c r="M187" s="3"/>
      <c r="N187" s="3"/>
    </row>
    <row r="188" spans="2:14">
      <c r="B188" s="3"/>
      <c r="M188" s="3"/>
      <c r="N188" s="3"/>
    </row>
    <row r="189" spans="2:14">
      <c r="B189" s="3"/>
      <c r="M189" s="3"/>
      <c r="N189" s="3"/>
    </row>
    <row r="190" spans="2:14">
      <c r="B190" s="3"/>
      <c r="M190" s="3"/>
      <c r="N190" s="3"/>
    </row>
    <row r="191" spans="2:14">
      <c r="B191" s="3"/>
      <c r="M191" s="3"/>
      <c r="N191" s="3"/>
    </row>
    <row r="192" spans="2:14">
      <c r="B192" s="3"/>
    </row>
    <row r="194" spans="2:14">
      <c r="M194" s="3"/>
      <c r="N194" s="3"/>
    </row>
    <row r="195" spans="2:14">
      <c r="B195" s="3"/>
      <c r="M195" s="3"/>
      <c r="N195" s="3"/>
    </row>
    <row r="196" spans="2:14">
      <c r="B196" s="3"/>
      <c r="M196" s="3"/>
      <c r="N196" s="3"/>
    </row>
    <row r="197" spans="2:14">
      <c r="B197" s="3"/>
      <c r="M197" s="3"/>
      <c r="N197" s="3"/>
    </row>
    <row r="198" spans="2:14">
      <c r="B198" s="3"/>
      <c r="M198" s="3"/>
      <c r="N198" s="3"/>
    </row>
    <row r="199" spans="2:14">
      <c r="B199" s="3"/>
      <c r="M199" s="3"/>
      <c r="N199" s="3"/>
    </row>
    <row r="200" spans="2:14">
      <c r="B200" s="3"/>
    </row>
    <row r="206" spans="2:14">
      <c r="M206" s="3"/>
      <c r="N206" s="3"/>
    </row>
    <row r="207" spans="2:14">
      <c r="B207" s="3"/>
    </row>
    <row r="213" spans="2:14">
      <c r="M213" s="3"/>
      <c r="N213" s="3"/>
    </row>
    <row r="214" spans="2:14">
      <c r="B214" s="3"/>
      <c r="M214" s="3"/>
      <c r="N214" s="3"/>
    </row>
    <row r="215" spans="2:14">
      <c r="B215" s="3"/>
      <c r="M215" s="3"/>
      <c r="N215" s="3"/>
    </row>
    <row r="216" spans="2:14">
      <c r="B216" s="3"/>
    </row>
    <row r="222" spans="2:14">
      <c r="M222" s="3"/>
      <c r="N222" s="3"/>
    </row>
    <row r="223" spans="2:14">
      <c r="B223" s="3"/>
    </row>
    <row r="229" spans="2:14">
      <c r="M229" s="3"/>
      <c r="N229" s="3"/>
    </row>
    <row r="230" spans="2:14">
      <c r="B230" s="3"/>
    </row>
    <row r="236" spans="2:14">
      <c r="M236" s="3"/>
      <c r="N236" s="3"/>
    </row>
    <row r="237" spans="2:14">
      <c r="B237" s="3"/>
    </row>
    <row r="245" spans="2:14">
      <c r="M245" s="3"/>
      <c r="N245" s="3"/>
    </row>
    <row r="246" spans="2:14">
      <c r="B246" s="3"/>
    </row>
    <row r="252" spans="2:14">
      <c r="M252" s="3"/>
      <c r="N252" s="3"/>
    </row>
    <row r="253" spans="2:14">
      <c r="B253" s="3"/>
    </row>
    <row r="259" spans="2:14">
      <c r="M259" s="3"/>
      <c r="N259" s="3"/>
    </row>
    <row r="260" spans="2:14">
      <c r="B260" s="3"/>
    </row>
    <row r="268" spans="2:14">
      <c r="M268" s="3"/>
      <c r="N268" s="3"/>
    </row>
    <row r="269" spans="2:14">
      <c r="B269" s="3"/>
    </row>
    <row r="275" spans="2:14">
      <c r="M275" s="3"/>
      <c r="N275" s="3"/>
    </row>
    <row r="276" spans="2:14">
      <c r="B276" s="3"/>
    </row>
    <row r="282" spans="2:14">
      <c r="M282" s="3"/>
      <c r="N282" s="3"/>
    </row>
    <row r="283" spans="2:14">
      <c r="B283" s="3"/>
    </row>
    <row r="289" spans="2:14">
      <c r="M289" s="3"/>
      <c r="N289" s="3"/>
    </row>
    <row r="290" spans="2:14">
      <c r="B290" s="3"/>
    </row>
    <row r="291" spans="2:14">
      <c r="M291" s="3"/>
      <c r="N291" s="3"/>
    </row>
    <row r="292" spans="2:14">
      <c r="B292" s="3"/>
    </row>
    <row r="298" spans="2:14">
      <c r="M298" s="3"/>
      <c r="N298" s="3"/>
    </row>
    <row r="299" spans="2:14">
      <c r="B299" s="3"/>
    </row>
    <row r="305" spans="2:14">
      <c r="M305" s="3"/>
      <c r="N305" s="3"/>
    </row>
    <row r="306" spans="2:14">
      <c r="B306" s="3"/>
    </row>
  </sheetData>
  <mergeCells count="1">
    <mergeCell ref="B2:K2"/>
  </mergeCells>
  <conditionalFormatting sqref="C53:L63">
    <cfRule type="cellIs" dxfId="10" priority="2" stopIfTrue="1" operator="equal">
      <formula>0</formula>
    </cfRule>
  </conditionalFormatting>
  <conditionalFormatting sqref="C29:L37">
    <cfRule type="cellIs" dxfId="9" priority="3" stopIfTrue="1" operator="equal">
      <formula>"NA"</formula>
    </cfRule>
  </conditionalFormatting>
  <conditionalFormatting sqref="C53:L63">
    <cfRule type="colorScale" priority="4">
      <colorScale>
        <cfvo type="min"/>
        <cfvo type="percentile" val="50"/>
        <cfvo type="max"/>
        <color rgb="FFF8696B"/>
        <color rgb="FFFFEB84"/>
        <color rgb="FF63BE7B"/>
      </colorScale>
    </cfRule>
  </conditionalFormatting>
  <conditionalFormatting sqref="C41:K49">
    <cfRule type="cellIs" dxfId="8" priority="1" stopIfTrue="1" operator="equal">
      <formula>0</formula>
    </cfRule>
  </conditionalFormatting>
  <pageMargins left="0.7" right="0.7" top="0.75" bottom="0.75" header="0.3" footer="0.3"/>
  <pageSetup scale="52" fitToHeight="4"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tint="-0.249977111117893"/>
    <pageSetUpPr fitToPage="1"/>
  </sheetPr>
  <dimension ref="A1:L45"/>
  <sheetViews>
    <sheetView view="pageBreakPreview" zoomScale="70" zoomScaleNormal="100" zoomScaleSheetLayoutView="70" workbookViewId="0">
      <selection activeCell="I61" sqref="I61"/>
    </sheetView>
  </sheetViews>
  <sheetFormatPr defaultColWidth="9.140625" defaultRowHeight="16.5"/>
  <cols>
    <col min="1" max="1" width="9.140625" style="156" customWidth="1"/>
    <col min="2" max="2" width="35.5703125" style="156" customWidth="1"/>
    <col min="3" max="3" width="17" style="156" customWidth="1"/>
    <col min="4" max="4" width="16.42578125" style="156" bestFit="1" customWidth="1"/>
    <col min="5" max="5" width="13.7109375" style="156" customWidth="1"/>
    <col min="6" max="6" width="12.42578125" style="156" customWidth="1"/>
    <col min="7" max="7" width="13.7109375" style="156" customWidth="1"/>
    <col min="8" max="9" width="16" style="156" customWidth="1"/>
    <col min="10" max="10" width="14" style="156" bestFit="1" customWidth="1"/>
    <col min="11" max="11" width="22.140625" style="156" bestFit="1" customWidth="1"/>
    <col min="12" max="12" width="34" style="156" bestFit="1" customWidth="1"/>
    <col min="13" max="16384" width="9.140625" style="156"/>
  </cols>
  <sheetData>
    <row r="1" spans="1:12" ht="17.25" thickBot="1">
      <c r="A1" s="156" t="s">
        <v>13</v>
      </c>
    </row>
    <row r="2" spans="1:12" ht="32.25" thickBot="1">
      <c r="B2" s="480" t="s">
        <v>117</v>
      </c>
      <c r="C2" s="481"/>
      <c r="D2" s="481"/>
      <c r="E2" s="481"/>
      <c r="F2" s="481"/>
      <c r="G2" s="481"/>
      <c r="H2" s="481"/>
      <c r="I2" s="481"/>
      <c r="J2" s="482"/>
      <c r="K2" s="414"/>
    </row>
    <row r="3" spans="1:12" ht="23.25" thickBot="1">
      <c r="B3" s="208"/>
      <c r="C3" s="208"/>
      <c r="D3" s="208"/>
      <c r="E3" s="208"/>
      <c r="F3" s="208"/>
      <c r="G3" s="208"/>
      <c r="H3" s="208"/>
      <c r="I3" s="208"/>
      <c r="J3" s="208"/>
      <c r="K3" s="414"/>
    </row>
    <row r="4" spans="1:12" ht="18">
      <c r="B4" s="446" t="s">
        <v>58</v>
      </c>
      <c r="C4" s="209" t="s">
        <v>115</v>
      </c>
      <c r="D4" s="449" t="s">
        <v>118</v>
      </c>
      <c r="E4" s="450"/>
      <c r="F4" s="450"/>
      <c r="G4" s="451"/>
      <c r="H4" s="449" t="s">
        <v>119</v>
      </c>
      <c r="I4" s="451"/>
      <c r="J4" s="259" t="s">
        <v>115</v>
      </c>
    </row>
    <row r="5" spans="1:12" ht="19.5" customHeight="1" thickBot="1">
      <c r="B5" s="447"/>
      <c r="C5" s="456" t="s">
        <v>72</v>
      </c>
      <c r="D5" s="458" t="s">
        <v>73</v>
      </c>
      <c r="E5" s="460" t="s">
        <v>94</v>
      </c>
      <c r="F5" s="462" t="s">
        <v>83</v>
      </c>
      <c r="G5" s="464" t="s">
        <v>84</v>
      </c>
      <c r="H5" s="470" t="s">
        <v>107</v>
      </c>
      <c r="I5" s="468" t="s">
        <v>108</v>
      </c>
      <c r="J5" s="470" t="s">
        <v>85</v>
      </c>
    </row>
    <row r="6" spans="1:12" ht="18" customHeight="1">
      <c r="B6" s="448"/>
      <c r="C6" s="457"/>
      <c r="D6" s="459"/>
      <c r="E6" s="461"/>
      <c r="F6" s="463"/>
      <c r="G6" s="465"/>
      <c r="H6" s="471"/>
      <c r="I6" s="469"/>
      <c r="J6" s="471"/>
      <c r="L6" s="417" t="s">
        <v>86</v>
      </c>
    </row>
    <row r="7" spans="1:12" ht="18.75" thickBot="1">
      <c r="B7" s="43" t="s">
        <v>106</v>
      </c>
      <c r="C7" s="210"/>
      <c r="D7" s="220"/>
      <c r="E7" s="207"/>
      <c r="F7" s="207"/>
      <c r="G7" s="221"/>
      <c r="H7" s="353"/>
      <c r="I7" s="221"/>
      <c r="J7" s="244"/>
      <c r="L7" s="168">
        <v>0.15</v>
      </c>
    </row>
    <row r="8" spans="1:12" ht="18">
      <c r="B8" s="44" t="s">
        <v>46</v>
      </c>
      <c r="C8" s="212">
        <f>'2022-23 Univ'!C50</f>
        <v>2037.235284541566</v>
      </c>
      <c r="D8" s="222">
        <v>11752516.833882019</v>
      </c>
      <c r="E8" s="223">
        <f>D8/$D$38</f>
        <v>3.8559994954293082E-2</v>
      </c>
      <c r="F8" s="224">
        <f>$C$38*E8*$L$7</f>
        <v>191.85813777941914</v>
      </c>
      <c r="G8" s="225">
        <f>C8+F8</f>
        <v>2229.0934223209852</v>
      </c>
      <c r="H8" s="418">
        <v>87</v>
      </c>
      <c r="I8" s="225">
        <f>G8*$L$9*H8/100</f>
        <v>105.69246461934951</v>
      </c>
      <c r="J8" s="246">
        <f>G8+I8</f>
        <v>2334.7858869403349</v>
      </c>
      <c r="K8" s="430"/>
      <c r="L8" s="417" t="s">
        <v>87</v>
      </c>
    </row>
    <row r="9" spans="1:12" ht="18.75" thickBot="1">
      <c r="B9" s="44" t="s">
        <v>47</v>
      </c>
      <c r="C9" s="212">
        <f>'2022-23 Univ'!D50</f>
        <v>2787.153912859937</v>
      </c>
      <c r="D9" s="419">
        <v>19363363.107401527</v>
      </c>
      <c r="E9" s="223">
        <f t="shared" ref="E9:E13" si="0">D9/$D$38</f>
        <v>6.3531173302979943E-2</v>
      </c>
      <c r="F9" s="224">
        <f t="shared" ref="F9:F13" si="1">$C$38*E9*$L$7</f>
        <v>316.10410258869126</v>
      </c>
      <c r="G9" s="225">
        <f t="shared" ref="G9:G13" si="2">C9+F9</f>
        <v>3103.2580154486282</v>
      </c>
      <c r="H9" s="418">
        <v>92</v>
      </c>
      <c r="I9" s="225">
        <f t="shared" ref="I9:I13" si="3">G9*$L$9*H9/100</f>
        <v>155.59735689459421</v>
      </c>
      <c r="J9" s="246">
        <f t="shared" ref="J9:J13" si="4">G9+I9</f>
        <v>3258.8553723432224</v>
      </c>
      <c r="K9" s="430"/>
      <c r="L9" s="169">
        <v>5.45E-2</v>
      </c>
    </row>
    <row r="10" spans="1:12" ht="18">
      <c r="B10" s="44" t="s">
        <v>48</v>
      </c>
      <c r="C10" s="212">
        <f>'2022-23 Univ'!E50</f>
        <v>3300.5655274729943</v>
      </c>
      <c r="D10" s="419">
        <v>29873554.689796101</v>
      </c>
      <c r="E10" s="223">
        <f t="shared" si="0"/>
        <v>9.8015100457834417E-2</v>
      </c>
      <c r="F10" s="224">
        <f t="shared" si="1"/>
        <v>487.68146029046989</v>
      </c>
      <c r="G10" s="225">
        <f t="shared" si="2"/>
        <v>3788.2469877634639</v>
      </c>
      <c r="H10" s="418">
        <v>94</v>
      </c>
      <c r="I10" s="225">
        <f t="shared" si="3"/>
        <v>194.07189318312226</v>
      </c>
      <c r="J10" s="246">
        <f t="shared" si="4"/>
        <v>3982.3188809465864</v>
      </c>
      <c r="K10" s="430"/>
    </row>
    <row r="11" spans="1:12" ht="18">
      <c r="B11" s="44" t="s">
        <v>49</v>
      </c>
      <c r="C11" s="212">
        <f>'2022-23 Univ'!F50</f>
        <v>1612.3704386676727</v>
      </c>
      <c r="D11" s="419">
        <v>15831382.921073236</v>
      </c>
      <c r="E11" s="223">
        <f t="shared" si="0"/>
        <v>5.1942750151707115E-2</v>
      </c>
      <c r="F11" s="224">
        <f t="shared" si="1"/>
        <v>258.44503680721152</v>
      </c>
      <c r="G11" s="225">
        <f t="shared" si="2"/>
        <v>1870.8154754748844</v>
      </c>
      <c r="H11" s="418">
        <v>83</v>
      </c>
      <c r="I11" s="225">
        <f t="shared" si="3"/>
        <v>84.626338033106379</v>
      </c>
      <c r="J11" s="246">
        <f t="shared" si="4"/>
        <v>1955.4418135079907</v>
      </c>
      <c r="K11" s="430"/>
    </row>
    <row r="12" spans="1:12" ht="18">
      <c r="B12" s="44" t="s">
        <v>50</v>
      </c>
      <c r="C12" s="212">
        <f>'2022-23 Univ'!G50</f>
        <v>2145.0690208547744</v>
      </c>
      <c r="D12" s="419">
        <v>18014872.990872771</v>
      </c>
      <c r="E12" s="223">
        <f t="shared" si="0"/>
        <v>5.9106778696766275E-2</v>
      </c>
      <c r="F12" s="224">
        <f t="shared" si="1"/>
        <v>294.09019644177272</v>
      </c>
      <c r="G12" s="225">
        <f t="shared" si="2"/>
        <v>2439.159217296547</v>
      </c>
      <c r="H12" s="418">
        <v>95</v>
      </c>
      <c r="I12" s="225">
        <f t="shared" si="3"/>
        <v>126.28746847552871</v>
      </c>
      <c r="J12" s="246">
        <f t="shared" si="4"/>
        <v>2565.4466857720759</v>
      </c>
      <c r="K12" s="430"/>
    </row>
    <row r="13" spans="1:12" ht="18">
      <c r="B13" s="45" t="s">
        <v>51</v>
      </c>
      <c r="C13" s="212">
        <f>'2022-23 Univ'!H50</f>
        <v>3701.3739748412286</v>
      </c>
      <c r="D13" s="419">
        <v>35953239.897116438</v>
      </c>
      <c r="E13" s="223">
        <f t="shared" si="0"/>
        <v>0.11796254101304408</v>
      </c>
      <c r="F13" s="224">
        <f t="shared" si="1"/>
        <v>586.93144211553499</v>
      </c>
      <c r="G13" s="225">
        <f t="shared" si="2"/>
        <v>4288.305416956764</v>
      </c>
      <c r="H13" s="418">
        <v>95</v>
      </c>
      <c r="I13" s="225">
        <f t="shared" si="3"/>
        <v>222.02701296293645</v>
      </c>
      <c r="J13" s="246">
        <f t="shared" si="4"/>
        <v>4510.3324299197002</v>
      </c>
      <c r="K13" s="430"/>
    </row>
    <row r="14" spans="1:12" ht="18">
      <c r="B14" s="46" t="s">
        <v>74</v>
      </c>
      <c r="C14" s="213">
        <f t="shared" ref="C14" si="5">SUM(C8:C13)</f>
        <v>15583.768159238172</v>
      </c>
      <c r="D14" s="226">
        <f>SUM(D8:D13)</f>
        <v>130788930.44014208</v>
      </c>
      <c r="E14" s="227">
        <f>SUM(E8:E13)</f>
        <v>0.42911833857662496</v>
      </c>
      <c r="F14" s="228">
        <f>SUM(F8:F13)</f>
        <v>2135.1103760230994</v>
      </c>
      <c r="G14" s="229">
        <f>SUM(G8:G13)</f>
        <v>17718.878535261272</v>
      </c>
      <c r="H14" s="248" t="s">
        <v>102</v>
      </c>
      <c r="I14" s="229">
        <f>SUM(I8:I13)</f>
        <v>888.30253416863752</v>
      </c>
      <c r="J14" s="249">
        <f>SUM(J8:J13)</f>
        <v>18607.181069429909</v>
      </c>
      <c r="K14" s="430"/>
    </row>
    <row r="15" spans="1:12" ht="18">
      <c r="B15" s="48"/>
      <c r="C15" s="215"/>
      <c r="D15" s="230"/>
      <c r="E15" s="231"/>
      <c r="F15" s="232"/>
      <c r="G15" s="233"/>
      <c r="H15" s="251"/>
      <c r="I15" s="233"/>
      <c r="J15" s="252"/>
      <c r="K15" s="430"/>
    </row>
    <row r="16" spans="1:12" ht="18">
      <c r="B16" s="43" t="s">
        <v>41</v>
      </c>
      <c r="C16" s="215"/>
      <c r="D16" s="222" t="s">
        <v>13</v>
      </c>
      <c r="E16" s="231"/>
      <c r="F16" s="232"/>
      <c r="G16" s="233"/>
      <c r="H16" s="251"/>
      <c r="I16" s="233"/>
      <c r="J16" s="252"/>
      <c r="K16" s="430"/>
    </row>
    <row r="17" spans="2:12" ht="18">
      <c r="B17" s="44" t="s">
        <v>19</v>
      </c>
      <c r="C17" s="212">
        <f>'2022-23 CC'!$C$58</f>
        <v>662.71458520606529</v>
      </c>
      <c r="D17" s="222">
        <v>6404084.4988986664</v>
      </c>
      <c r="E17" s="223">
        <f t="shared" ref="E17:E35" si="6">D17/$D$38</f>
        <v>2.101179427818194E-2</v>
      </c>
      <c r="F17" s="224">
        <f t="shared" ref="F17:F29" si="7">$C$38*E17*$L$7</f>
        <v>104.54575334863775</v>
      </c>
      <c r="G17" s="225">
        <f>C17+F17</f>
        <v>767.26033855470303</v>
      </c>
      <c r="H17" s="418">
        <v>93</v>
      </c>
      <c r="I17" s="225">
        <f>G17*$L$9*H17/100</f>
        <v>38.888590259645127</v>
      </c>
      <c r="J17" s="246">
        <f t="shared" ref="J17:J29" si="8">G17+I17</f>
        <v>806.14892881434821</v>
      </c>
      <c r="K17" s="430"/>
    </row>
    <row r="18" spans="2:12" ht="18">
      <c r="B18" s="44" t="s">
        <v>20</v>
      </c>
      <c r="C18" s="212">
        <f>'2022-23 CC'!$D$58</f>
        <v>340.32810386678983</v>
      </c>
      <c r="D18" s="419">
        <v>3448734.9357767287</v>
      </c>
      <c r="E18" s="223">
        <f t="shared" si="6"/>
        <v>1.131529557471978E-2</v>
      </c>
      <c r="F18" s="224">
        <f t="shared" si="7"/>
        <v>56.3000991043371</v>
      </c>
      <c r="G18" s="225">
        <f t="shared" ref="G18:G29" si="9">C18+F18</f>
        <v>396.62820297112694</v>
      </c>
      <c r="H18" s="418">
        <v>89</v>
      </c>
      <c r="I18" s="225">
        <f t="shared" ref="I18:I29" si="10">G18*$L$9*H18/100</f>
        <v>19.238450985114515</v>
      </c>
      <c r="J18" s="246">
        <f t="shared" si="8"/>
        <v>415.86665395624146</v>
      </c>
      <c r="K18" s="430"/>
    </row>
    <row r="19" spans="2:12" ht="18">
      <c r="B19" s="44" t="s">
        <v>21</v>
      </c>
      <c r="C19" s="212">
        <f>'2022-23 CC'!$E$58</f>
        <v>493.55203825054321</v>
      </c>
      <c r="D19" s="419">
        <v>3369019.8556979252</v>
      </c>
      <c r="E19" s="223">
        <f t="shared" si="6"/>
        <v>1.1053750483649752E-2</v>
      </c>
      <c r="F19" s="224">
        <f t="shared" si="7"/>
        <v>54.998761949663603</v>
      </c>
      <c r="G19" s="225">
        <f t="shared" si="9"/>
        <v>548.55080020020682</v>
      </c>
      <c r="H19" s="418">
        <v>96</v>
      </c>
      <c r="I19" s="225">
        <f t="shared" si="10"/>
        <v>28.700177866474824</v>
      </c>
      <c r="J19" s="246">
        <f t="shared" si="8"/>
        <v>577.25097806668168</v>
      </c>
      <c r="K19" s="430"/>
    </row>
    <row r="20" spans="2:12" ht="18">
      <c r="B20" s="44" t="s">
        <v>22</v>
      </c>
      <c r="C20" s="212">
        <f>'2022-23 CC'!$F$58</f>
        <v>268.19744904261444</v>
      </c>
      <c r="D20" s="419">
        <v>2745667.3345014132</v>
      </c>
      <c r="E20" s="223">
        <f t="shared" si="6"/>
        <v>9.0085315393307573E-3</v>
      </c>
      <c r="F20" s="224">
        <f t="shared" si="7"/>
        <v>44.822622184257725</v>
      </c>
      <c r="G20" s="225">
        <f t="shared" si="9"/>
        <v>313.02007122687218</v>
      </c>
      <c r="H20" s="418">
        <v>98</v>
      </c>
      <c r="I20" s="225">
        <f t="shared" si="10"/>
        <v>16.71840200422724</v>
      </c>
      <c r="J20" s="246">
        <f t="shared" si="8"/>
        <v>329.73847323109942</v>
      </c>
      <c r="K20" s="430"/>
    </row>
    <row r="21" spans="2:12" ht="18">
      <c r="B21" s="44" t="s">
        <v>23</v>
      </c>
      <c r="C21" s="212">
        <f>'2022-23 CC'!$G$58</f>
        <v>367.85031671095965</v>
      </c>
      <c r="D21" s="419">
        <v>3460044.082588288</v>
      </c>
      <c r="E21" s="223">
        <f t="shared" si="6"/>
        <v>1.1352400873112877E-2</v>
      </c>
      <c r="F21" s="224">
        <f t="shared" si="7"/>
        <v>56.484719290617925</v>
      </c>
      <c r="G21" s="225">
        <f t="shared" si="9"/>
        <v>424.33503600157758</v>
      </c>
      <c r="H21" s="418">
        <v>83</v>
      </c>
      <c r="I21" s="225">
        <f t="shared" si="10"/>
        <v>19.194795353531362</v>
      </c>
      <c r="J21" s="246">
        <f t="shared" si="8"/>
        <v>443.52983135510897</v>
      </c>
      <c r="K21" s="430"/>
    </row>
    <row r="22" spans="2:12" ht="18">
      <c r="B22" s="44" t="s">
        <v>24</v>
      </c>
      <c r="C22" s="212">
        <f>'2022-23 CC'!$H$58</f>
        <v>641.54288937911463</v>
      </c>
      <c r="D22" s="419">
        <v>4222839.8179727839</v>
      </c>
      <c r="E22" s="223">
        <f t="shared" si="6"/>
        <v>1.3855132851575979E-2</v>
      </c>
      <c r="F22" s="224">
        <f t="shared" si="7"/>
        <v>68.937249362732786</v>
      </c>
      <c r="G22" s="225">
        <f t="shared" si="9"/>
        <v>710.48013874184744</v>
      </c>
      <c r="H22" s="418">
        <v>93</v>
      </c>
      <c r="I22" s="225">
        <f t="shared" si="10"/>
        <v>36.010685832130534</v>
      </c>
      <c r="J22" s="246">
        <f t="shared" si="8"/>
        <v>746.49082457397799</v>
      </c>
      <c r="K22" s="430"/>
    </row>
    <row r="23" spans="2:12" ht="18">
      <c r="B23" s="44" t="s">
        <v>25</v>
      </c>
      <c r="C23" s="212">
        <f>'2022-23 CC'!$I$58</f>
        <v>556.35706529470667</v>
      </c>
      <c r="D23" s="419">
        <v>4698025.4360545045</v>
      </c>
      <c r="E23" s="223">
        <f t="shared" si="6"/>
        <v>1.5414216347866654E-2</v>
      </c>
      <c r="F23" s="224">
        <f t="shared" si="7"/>
        <v>76.694585861233861</v>
      </c>
      <c r="G23" s="225">
        <f t="shared" si="9"/>
        <v>633.05165115594059</v>
      </c>
      <c r="H23" s="418">
        <v>89</v>
      </c>
      <c r="I23" s="225">
        <f t="shared" si="10"/>
        <v>30.706170339318895</v>
      </c>
      <c r="J23" s="246">
        <f t="shared" si="8"/>
        <v>663.75782149525946</v>
      </c>
      <c r="K23" s="430"/>
    </row>
    <row r="24" spans="2:12" ht="18">
      <c r="B24" s="44" t="s">
        <v>52</v>
      </c>
      <c r="C24" s="212">
        <f>'2022-23 CC'!$J$58</f>
        <v>602.72949783312015</v>
      </c>
      <c r="D24" s="419">
        <v>4759569.8882224355</v>
      </c>
      <c r="E24" s="223">
        <f t="shared" si="6"/>
        <v>1.5616143628516739E-2</v>
      </c>
      <c r="F24" s="224">
        <f t="shared" si="7"/>
        <v>77.699290142920333</v>
      </c>
      <c r="G24" s="225">
        <f t="shared" si="9"/>
        <v>680.42878797604044</v>
      </c>
      <c r="H24" s="418">
        <v>91</v>
      </c>
      <c r="I24" s="225">
        <f t="shared" si="10"/>
        <v>33.745865739671721</v>
      </c>
      <c r="J24" s="246">
        <f t="shared" si="8"/>
        <v>714.17465371571211</v>
      </c>
      <c r="K24" s="430"/>
    </row>
    <row r="25" spans="2:12" ht="18">
      <c r="B25" s="44" t="s">
        <v>27</v>
      </c>
      <c r="C25" s="216">
        <f>'2022-23 CC'!$K$58</f>
        <v>809.64459937953404</v>
      </c>
      <c r="D25" s="419">
        <v>8067593.6730999816</v>
      </c>
      <c r="E25" s="223">
        <f t="shared" si="6"/>
        <v>2.6469766070121505E-2</v>
      </c>
      <c r="F25" s="224">
        <f t="shared" si="7"/>
        <v>131.7023000570947</v>
      </c>
      <c r="G25" s="225">
        <f t="shared" si="9"/>
        <v>941.34689943662875</v>
      </c>
      <c r="H25" s="418">
        <v>91</v>
      </c>
      <c r="I25" s="225">
        <f t="shared" si="10"/>
        <v>46.686099477559601</v>
      </c>
      <c r="J25" s="246">
        <f t="shared" si="8"/>
        <v>988.0329989141884</v>
      </c>
      <c r="K25" s="430"/>
    </row>
    <row r="26" spans="2:12" ht="18">
      <c r="B26" s="44" t="s">
        <v>28</v>
      </c>
      <c r="C26" s="212">
        <f>'2022-23 CC'!$L$58</f>
        <v>592.74226346520129</v>
      </c>
      <c r="D26" s="419">
        <v>6131856.3135453537</v>
      </c>
      <c r="E26" s="223">
        <f t="shared" si="6"/>
        <v>2.0118613898012023E-2</v>
      </c>
      <c r="F26" s="224">
        <f t="shared" si="7"/>
        <v>100.10166758971481</v>
      </c>
      <c r="G26" s="225">
        <f t="shared" si="9"/>
        <v>692.84393105491608</v>
      </c>
      <c r="H26" s="418">
        <v>88</v>
      </c>
      <c r="I26" s="225">
        <f t="shared" si="10"/>
        <v>33.228794933393779</v>
      </c>
      <c r="J26" s="246">
        <f t="shared" si="8"/>
        <v>726.07272598830991</v>
      </c>
      <c r="K26" s="430"/>
    </row>
    <row r="27" spans="2:12" ht="18">
      <c r="B27" s="44" t="s">
        <v>29</v>
      </c>
      <c r="C27" s="212">
        <f>'2022-23 CC'!$M$58</f>
        <v>559.23247127160812</v>
      </c>
      <c r="D27" s="419">
        <v>10046368.619795248</v>
      </c>
      <c r="E27" s="223">
        <f t="shared" si="6"/>
        <v>3.2962124518847724E-2</v>
      </c>
      <c r="F27" s="224">
        <f t="shared" si="7"/>
        <v>164.0055149108718</v>
      </c>
      <c r="G27" s="225">
        <f t="shared" si="9"/>
        <v>723.23798618247997</v>
      </c>
      <c r="H27" s="418">
        <v>89</v>
      </c>
      <c r="I27" s="225">
        <f t="shared" si="10"/>
        <v>35.080658519781188</v>
      </c>
      <c r="J27" s="246">
        <f t="shared" si="8"/>
        <v>758.31864470226117</v>
      </c>
      <c r="K27" s="430"/>
    </row>
    <row r="28" spans="2:12" ht="18">
      <c r="B28" s="44" t="s">
        <v>30</v>
      </c>
      <c r="C28" s="212">
        <f>'2022-23 CC'!$N$58</f>
        <v>721.89757095650225</v>
      </c>
      <c r="D28" s="419">
        <v>5788213.561168192</v>
      </c>
      <c r="E28" s="223">
        <f t="shared" si="6"/>
        <v>1.8991122401080824E-2</v>
      </c>
      <c r="F28" s="224">
        <f t="shared" si="7"/>
        <v>94.491749351401737</v>
      </c>
      <c r="G28" s="225">
        <f t="shared" si="9"/>
        <v>816.38932030790397</v>
      </c>
      <c r="H28" s="418">
        <v>90</v>
      </c>
      <c r="I28" s="225">
        <f t="shared" si="10"/>
        <v>40.043896161102694</v>
      </c>
      <c r="J28" s="246">
        <f t="shared" si="8"/>
        <v>856.43321646900665</v>
      </c>
      <c r="K28" s="430"/>
    </row>
    <row r="29" spans="2:12" ht="18">
      <c r="B29" s="45" t="s">
        <v>31</v>
      </c>
      <c r="C29" s="212">
        <f>'2022-23 CC'!$O$58</f>
        <v>638.79038617441802</v>
      </c>
      <c r="D29" s="419">
        <v>7125137.9997773049</v>
      </c>
      <c r="E29" s="223">
        <f t="shared" si="6"/>
        <v>2.3377570030614678E-2</v>
      </c>
      <c r="F29" s="224">
        <f t="shared" si="7"/>
        <v>116.31684747879697</v>
      </c>
      <c r="G29" s="225">
        <f t="shared" si="9"/>
        <v>755.10723365321496</v>
      </c>
      <c r="H29" s="418">
        <v>87</v>
      </c>
      <c r="I29" s="225">
        <f t="shared" si="10"/>
        <v>35.803409483667188</v>
      </c>
      <c r="J29" s="246">
        <f t="shared" si="8"/>
        <v>790.91064313688219</v>
      </c>
      <c r="K29" s="430"/>
    </row>
    <row r="30" spans="2:12" ht="18">
      <c r="B30" s="46" t="s">
        <v>81</v>
      </c>
      <c r="C30" s="213">
        <f t="shared" ref="C30" si="11">SUM(C17:C29)</f>
        <v>7255.5792368311768</v>
      </c>
      <c r="D30" s="226">
        <f>SUM(D17:D29)</f>
        <v>70267156.017098829</v>
      </c>
      <c r="E30" s="227">
        <f>SUM(E17:E29)</f>
        <v>0.23054646249563127</v>
      </c>
      <c r="F30" s="228">
        <f>SUM(F17:F29)</f>
        <v>1147.1011606322811</v>
      </c>
      <c r="G30" s="229">
        <f>SUM(G17:G29)</f>
        <v>8402.6803974634586</v>
      </c>
      <c r="H30" s="248" t="s">
        <v>102</v>
      </c>
      <c r="I30" s="229">
        <f>SUM(I17:I29)</f>
        <v>414.04599695561865</v>
      </c>
      <c r="J30" s="249">
        <f>SUM(J17:J29)</f>
        <v>8816.7263944190763</v>
      </c>
      <c r="K30" s="430"/>
    </row>
    <row r="31" spans="2:12" ht="18">
      <c r="B31" s="48"/>
      <c r="C31" s="215"/>
      <c r="D31" s="230"/>
      <c r="E31" s="231"/>
      <c r="F31" s="232"/>
      <c r="G31" s="233"/>
      <c r="H31" s="251"/>
      <c r="I31" s="233"/>
      <c r="J31" s="252"/>
      <c r="K31" s="430"/>
      <c r="L31" s="156" t="s">
        <v>13</v>
      </c>
    </row>
    <row r="32" spans="2:12" ht="18">
      <c r="B32" s="43" t="s">
        <v>53</v>
      </c>
      <c r="C32" s="215"/>
      <c r="D32" s="222" t="s">
        <v>13</v>
      </c>
      <c r="E32" s="231"/>
      <c r="F32" s="232"/>
      <c r="G32" s="233"/>
      <c r="H32" s="251"/>
      <c r="I32" s="233"/>
      <c r="J32" s="252"/>
      <c r="K32" s="430"/>
    </row>
    <row r="33" spans="2:12" ht="18">
      <c r="B33" s="44" t="s">
        <v>54</v>
      </c>
      <c r="C33" s="212">
        <f>'2022-23 Univ'!I50</f>
        <v>2337.1581422363083</v>
      </c>
      <c r="D33" s="222">
        <v>15768473.137210421</v>
      </c>
      <c r="E33" s="223">
        <f t="shared" si="6"/>
        <v>5.1736343219250545E-2</v>
      </c>
      <c r="F33" s="224">
        <f>$C$38*E33*$L$7</f>
        <v>257.41804368304696</v>
      </c>
      <c r="G33" s="225">
        <f>C33+F33</f>
        <v>2594.5761859193553</v>
      </c>
      <c r="H33" s="418">
        <v>93</v>
      </c>
      <c r="I33" s="225">
        <f>G33*$L$9*H33/100</f>
        <v>131.50609398332253</v>
      </c>
      <c r="J33" s="246">
        <f>G33+I33</f>
        <v>2726.0822799026778</v>
      </c>
      <c r="K33" s="430"/>
    </row>
    <row r="34" spans="2:12" ht="18">
      <c r="B34" s="44" t="s">
        <v>55</v>
      </c>
      <c r="C34" s="212">
        <f>'2022-23 Univ'!J50</f>
        <v>6354.9254519170272</v>
      </c>
      <c r="D34" s="419">
        <v>76765430.205489442</v>
      </c>
      <c r="E34" s="223">
        <f t="shared" si="6"/>
        <v>0.2518672930426305</v>
      </c>
      <c r="F34" s="224">
        <f>$C$38*E34*$L$7</f>
        <v>1253.1845470410858</v>
      </c>
      <c r="G34" s="225">
        <f t="shared" ref="G34:G35" si="12">C34+F34</f>
        <v>7608.1099989581126</v>
      </c>
      <c r="H34" s="418">
        <v>93</v>
      </c>
      <c r="I34" s="225">
        <f t="shared" ref="I34:I35" si="13">G34*$L$9*H34/100</f>
        <v>385.61705529719188</v>
      </c>
      <c r="J34" s="246">
        <f>G34+I34</f>
        <v>7993.7270542553042</v>
      </c>
      <c r="K34" s="430"/>
    </row>
    <row r="35" spans="2:12" ht="18">
      <c r="B35" s="45" t="s">
        <v>59</v>
      </c>
      <c r="C35" s="212">
        <f>'2022-23 Univ'!K50</f>
        <v>1639.0674338283443</v>
      </c>
      <c r="D35" s="419">
        <v>11195237.68291581</v>
      </c>
      <c r="E35" s="223">
        <f t="shared" si="6"/>
        <v>3.6731562665862853E-2</v>
      </c>
      <c r="F35" s="224">
        <f>$C$38*E35*$L$7</f>
        <v>182.76063622814027</v>
      </c>
      <c r="G35" s="225">
        <f t="shared" si="12"/>
        <v>1821.8280700564846</v>
      </c>
      <c r="H35" s="418">
        <v>92</v>
      </c>
      <c r="I35" s="225">
        <f t="shared" si="13"/>
        <v>91.346459432632145</v>
      </c>
      <c r="J35" s="246">
        <f>G35+I35</f>
        <v>1913.1745294891168</v>
      </c>
      <c r="K35" s="430"/>
      <c r="L35" s="156" t="s">
        <v>13</v>
      </c>
    </row>
    <row r="36" spans="2:12" ht="18">
      <c r="B36" s="46" t="s">
        <v>74</v>
      </c>
      <c r="C36" s="213">
        <f t="shared" ref="C36" si="14">SUM(C33:C35)</f>
        <v>10331.151027981679</v>
      </c>
      <c r="D36" s="226">
        <f>SUM(D33:D35)</f>
        <v>103729141.02561566</v>
      </c>
      <c r="E36" s="227">
        <f>SUM(E33:E35)</f>
        <v>0.34033519892774389</v>
      </c>
      <c r="F36" s="228">
        <f>SUM(F33:F35)</f>
        <v>1693.3632269522732</v>
      </c>
      <c r="G36" s="229">
        <f>SUM(G33:G35)</f>
        <v>12024.514254933953</v>
      </c>
      <c r="H36" s="248" t="s">
        <v>102</v>
      </c>
      <c r="I36" s="229">
        <f>SUM(I33:I35)</f>
        <v>608.46960871314661</v>
      </c>
      <c r="J36" s="249">
        <f>SUM(J33:J35)</f>
        <v>12632.983863647099</v>
      </c>
      <c r="K36" s="430"/>
    </row>
    <row r="37" spans="2:12" ht="18">
      <c r="B37" s="258"/>
      <c r="C37" s="212"/>
      <c r="D37" s="234"/>
      <c r="E37" s="223"/>
      <c r="F37" s="224"/>
      <c r="G37" s="225"/>
      <c r="H37" s="254"/>
      <c r="I37" s="225"/>
      <c r="J37" s="246"/>
      <c r="K37" s="430"/>
    </row>
    <row r="38" spans="2:12" ht="18.75" thickBot="1">
      <c r="B38" s="50" t="s">
        <v>88</v>
      </c>
      <c r="C38" s="219">
        <f>SUM(C14,C30,C36)</f>
        <v>33170.498424051024</v>
      </c>
      <c r="D38" s="235">
        <f>SUM(D14,D30,D36)</f>
        <v>304785227.48285657</v>
      </c>
      <c r="E38" s="236">
        <f>SUM(E14,E30,E36)</f>
        <v>1</v>
      </c>
      <c r="F38" s="237">
        <f>SUM(F14,F30,F36)</f>
        <v>4975.5747636076539</v>
      </c>
      <c r="G38" s="238">
        <f>SUM(G36,G30,G14)</f>
        <v>38146.07318765868</v>
      </c>
      <c r="H38" s="255" t="s">
        <v>102</v>
      </c>
      <c r="I38" s="238">
        <f>SUM(I36,I30,I14)</f>
        <v>1910.8181398374027</v>
      </c>
      <c r="J38" s="256">
        <f>SUM(J36,J30,J14)</f>
        <v>40056.89132749608</v>
      </c>
      <c r="K38" s="430"/>
    </row>
    <row r="40" spans="2:12" ht="18">
      <c r="C40" s="170"/>
      <c r="D40" s="239"/>
      <c r="E40" s="170"/>
      <c r="F40" s="240"/>
      <c r="G40" s="241"/>
      <c r="I40" s="156" t="s">
        <v>13</v>
      </c>
    </row>
    <row r="41" spans="2:12" ht="18">
      <c r="C41" s="170"/>
      <c r="D41" s="242"/>
      <c r="E41" s="170"/>
    </row>
    <row r="42" spans="2:12" ht="18">
      <c r="C42" s="170"/>
      <c r="D42" s="242"/>
      <c r="E42" s="170"/>
    </row>
    <row r="43" spans="2:12">
      <c r="C43" s="170"/>
      <c r="D43" s="243"/>
      <c r="E43" s="170"/>
    </row>
    <row r="44" spans="2:12">
      <c r="C44" s="170"/>
      <c r="D44" s="170"/>
      <c r="E44" s="170"/>
    </row>
    <row r="45" spans="2:12">
      <c r="C45" s="170"/>
      <c r="D45" s="170"/>
      <c r="E45" s="170"/>
    </row>
  </sheetData>
  <mergeCells count="12">
    <mergeCell ref="B2:J2"/>
    <mergeCell ref="D4:G4"/>
    <mergeCell ref="H4:I4"/>
    <mergeCell ref="J5:J6"/>
    <mergeCell ref="B4:B6"/>
    <mergeCell ref="C5:C6"/>
    <mergeCell ref="D5:D6"/>
    <mergeCell ref="E5:E6"/>
    <mergeCell ref="F5:F6"/>
    <mergeCell ref="G5:G6"/>
    <mergeCell ref="H5:H6"/>
    <mergeCell ref="I5:I6"/>
  </mergeCells>
  <pageMargins left="0.7" right="0.7" top="0.75" bottom="0.75" header="0.3" footer="0.3"/>
  <pageSetup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Tabs Flow Chart</vt:lpstr>
      <vt:lpstr>2023-24 CC</vt:lpstr>
      <vt:lpstr>2023-24 Univ</vt:lpstr>
      <vt:lpstr>23-24 Point Calculation</vt:lpstr>
      <vt:lpstr>CC Data</vt:lpstr>
      <vt:lpstr>Univ Data</vt:lpstr>
      <vt:lpstr>2022-23 CC</vt:lpstr>
      <vt:lpstr>2022-23 Univ</vt:lpstr>
      <vt:lpstr>22-23 Point Calculation</vt:lpstr>
      <vt:lpstr>23-24 Recommendation</vt:lpstr>
      <vt:lpstr>Scales</vt:lpstr>
      <vt:lpstr>'2022-23 CC'!Print_Area</vt:lpstr>
      <vt:lpstr>'2022-23 Univ'!Print_Area</vt:lpstr>
      <vt:lpstr>'2023-24 CC'!Print_Area</vt:lpstr>
      <vt:lpstr>'2023-24 Univ'!Print_Area</vt:lpstr>
      <vt:lpstr>'22-23 Point Calculation'!Print_Area</vt:lpstr>
      <vt:lpstr>'23-24 Point Calculation'!Print_Area</vt:lpstr>
      <vt:lpstr>'23-24 Recommendation'!Print_Area</vt:lpstr>
      <vt:lpstr>'CC Data'!Print_Area</vt:lpstr>
      <vt:lpstr>Scales!Print_Area</vt:lpstr>
      <vt:lpstr>'Tabs Flow Chart'!Print_Area</vt:lpstr>
      <vt:lpstr>'Univ Data'!Print_Area</vt:lpstr>
      <vt:lpstr>'2022-23 Univ'!Print_Titles</vt:lpstr>
      <vt:lpstr>'2023-24 Univ'!Print_Titles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dc:creator>
  <cp:lastModifiedBy>Crystal Collins</cp:lastModifiedBy>
  <cp:lastPrinted>2018-10-08T16:56:36Z</cp:lastPrinted>
  <dcterms:created xsi:type="dcterms:W3CDTF">2014-08-21T16:12:05Z</dcterms:created>
  <dcterms:modified xsi:type="dcterms:W3CDTF">2023-02-23T21:42:43Z</dcterms:modified>
  <cp:contentStatus/>
</cp:coreProperties>
</file>