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tennessee-my.sharepoint.com/personal/cg12127_tn_gov/Documents/Documents/State Workforce Development Board/WIOA/"/>
    </mc:Choice>
  </mc:AlternateContent>
  <xr:revisionPtr revIDLastSave="1" documentId="13_ncr:1_{1013AC7D-2616-4CBB-BD65-BAD65840ED46}" xr6:coauthVersionLast="47" xr6:coauthVersionMax="47" xr10:uidLastSave="{CAAFD0B6-6A31-45FA-81D0-9255B52796CC}"/>
  <bookViews>
    <workbookView xWindow="375" yWindow="405" windowWidth="19230" windowHeight="10080" firstSheet="1" activeTab="1" xr2:uid="{00000000-000D-0000-FFFF-FFFF00000000}"/>
  </bookViews>
  <sheets>
    <sheet name="Lists" sheetId="15" state="hidden" r:id="rId1"/>
    <sheet name="MOU" sheetId="11" r:id="rId2"/>
    <sheet name="One-Stop Operating Budget" sheetId="1" r:id="rId3"/>
    <sheet name="Cost by Allocation Base" sheetId="2" r:id="rId4"/>
    <sheet name="FTE" sheetId="7" r:id="rId5"/>
    <sheet name="Square Footage" sheetId="4" r:id="rId6"/>
    <sheet name="Direct Costs" sheetId="14" r:id="rId7"/>
    <sheet name="Total Contrib. by Cost Category" sheetId="10" r:id="rId8"/>
  </sheets>
  <definedNames>
    <definedName name="_xlnm._FilterDatabase" localSheetId="2" hidden="1">'One-Stop Operating Budget'!$E$3:$I$3</definedName>
  </definedNames>
  <calcPr calcId="191029"/>
  <pivotCaches>
    <pivotCache cacheId="1"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7" l="1"/>
  <c r="G19" i="7"/>
  <c r="G17" i="7"/>
  <c r="G15" i="7"/>
  <c r="G16" i="7"/>
  <c r="E18" i="4"/>
  <c r="E19" i="4"/>
  <c r="E17" i="4"/>
  <c r="E15" i="4"/>
  <c r="E16" i="4"/>
  <c r="E14" i="4"/>
  <c r="D18" i="4"/>
  <c r="D19" i="4"/>
  <c r="D17" i="4"/>
  <c r="D15" i="4"/>
  <c r="D16" i="4"/>
  <c r="D14" i="4"/>
  <c r="D5" i="4"/>
  <c r="D6" i="4"/>
  <c r="D7" i="4"/>
  <c r="D8" i="4"/>
  <c r="D9" i="4"/>
  <c r="D10" i="4"/>
  <c r="D11" i="4"/>
  <c r="D12" i="4"/>
  <c r="D13" i="4"/>
  <c r="D4" i="4"/>
  <c r="F18" i="7"/>
  <c r="F19" i="7"/>
  <c r="F17" i="7"/>
  <c r="F15" i="7"/>
  <c r="F16" i="7"/>
  <c r="F14" i="7"/>
  <c r="F5" i="7"/>
  <c r="F6" i="7"/>
  <c r="F7" i="7"/>
  <c r="F8" i="7"/>
  <c r="F9" i="7"/>
  <c r="F10" i="7"/>
  <c r="F11" i="7"/>
  <c r="F12" i="7"/>
  <c r="F13" i="7"/>
  <c r="F4" i="7"/>
  <c r="H7" i="7"/>
  <c r="H9" i="7"/>
  <c r="H12" i="7"/>
  <c r="H6" i="7"/>
  <c r="H8" i="7"/>
  <c r="H13" i="7"/>
  <c r="H10" i="7"/>
  <c r="H11" i="7"/>
  <c r="H5" i="7"/>
  <c r="H4" i="7"/>
  <c r="F6" i="4"/>
  <c r="F7" i="4"/>
  <c r="F8" i="4"/>
  <c r="F10" i="4"/>
  <c r="F11" i="4"/>
  <c r="F5" i="4"/>
  <c r="F13" i="4"/>
  <c r="F4" i="4"/>
  <c r="F9" i="4"/>
  <c r="F12" i="4"/>
  <c r="E6" i="10"/>
  <c r="E4" i="10"/>
  <c r="E3" i="10"/>
  <c r="E11" i="10"/>
  <c r="E12" i="10"/>
  <c r="E5" i="10"/>
  <c r="E10" i="10"/>
  <c r="E7" i="10"/>
  <c r="E9" i="10"/>
  <c r="E8" i="10"/>
  <c r="E13" i="4" l="1"/>
  <c r="E5" i="4"/>
  <c r="E12" i="4"/>
  <c r="E9" i="4"/>
  <c r="E11" i="4"/>
  <c r="E10" i="4"/>
  <c r="E8" i="4"/>
  <c r="E7" i="4"/>
  <c r="E6" i="4"/>
  <c r="E4" i="4"/>
  <c r="G5" i="7"/>
  <c r="G11" i="7"/>
  <c r="G10" i="7"/>
  <c r="G13" i="7"/>
  <c r="G8" i="7"/>
  <c r="G6" i="7"/>
  <c r="G12" i="7"/>
  <c r="G9" i="7"/>
  <c r="G7" i="7"/>
  <c r="G4" i="7"/>
  <c r="C15" i="10" l="1"/>
  <c r="D17" i="10"/>
  <c r="D18" i="10"/>
  <c r="C17" i="10"/>
  <c r="C18" i="10"/>
  <c r="D14" i="10"/>
  <c r="D15" i="10"/>
  <c r="C14" i="10"/>
  <c r="G14" i="10" s="1"/>
  <c r="E19" i="7"/>
  <c r="E18" i="7"/>
  <c r="E16" i="7"/>
  <c r="E15" i="7"/>
  <c r="D11" i="10"/>
  <c r="D12" i="10"/>
  <c r="C11" i="10"/>
  <c r="C12" i="10"/>
  <c r="E13" i="7"/>
  <c r="E12" i="7"/>
  <c r="G18" i="10" l="1"/>
  <c r="G11" i="10"/>
  <c r="G12" i="10"/>
  <c r="G17" i="10"/>
  <c r="G15" i="10"/>
  <c r="C5" i="10" l="1"/>
  <c r="C7" i="10"/>
  <c r="C9" i="10"/>
  <c r="C10" i="10"/>
  <c r="C4" i="10"/>
  <c r="C6" i="10"/>
  <c r="C8" i="10"/>
  <c r="G8" i="10" s="1"/>
  <c r="D4" i="10"/>
  <c r="D5" i="10"/>
  <c r="D7" i="10"/>
  <c r="D6" i="10"/>
  <c r="D8" i="10"/>
  <c r="D9" i="10"/>
  <c r="D10" i="10"/>
  <c r="G4" i="10" l="1"/>
  <c r="G6" i="10"/>
  <c r="G9" i="10"/>
  <c r="G7" i="10"/>
  <c r="G10" i="10"/>
  <c r="G5" i="10"/>
  <c r="E5" i="7" l="1"/>
  <c r="E6" i="7"/>
  <c r="E7" i="7"/>
  <c r="E8" i="7"/>
  <c r="E9" i="7"/>
  <c r="E10" i="7"/>
  <c r="E11" i="7"/>
  <c r="E14" i="7"/>
  <c r="E17" i="7"/>
  <c r="E4" i="7"/>
  <c r="D13" i="10" l="1"/>
  <c r="D16" i="10"/>
  <c r="C16" i="10"/>
  <c r="G16" i="10" l="1"/>
  <c r="F14" i="10" l="1"/>
  <c r="F18" i="10"/>
  <c r="F8" i="10"/>
  <c r="F17" i="10"/>
  <c r="F6" i="10"/>
  <c r="F10" i="10"/>
  <c r="F11" i="10"/>
  <c r="F15" i="10"/>
  <c r="F7" i="10"/>
  <c r="F5" i="10"/>
  <c r="F16" i="10" l="1"/>
  <c r="F9" i="10"/>
  <c r="F12" i="10"/>
  <c r="F4" i="10"/>
  <c r="C3" i="10"/>
  <c r="D3" i="10"/>
  <c r="F3" i="10" l="1"/>
  <c r="G3" i="10"/>
  <c r="G14" i="7"/>
  <c r="C13" i="10"/>
  <c r="F13" i="10" s="1"/>
  <c r="G13" i="10" l="1"/>
</calcChain>
</file>

<file path=xl/sharedStrings.xml><?xml version="1.0" encoding="utf-8"?>
<sst xmlns="http://schemas.openxmlformats.org/spreadsheetml/2006/main" count="1385" uniqueCount="265">
  <si>
    <t>ONE-STOP OPERATING BUDGET</t>
  </si>
  <si>
    <t>Cost Allocation and Partner Contributions - A County</t>
  </si>
  <si>
    <t>Partner Program</t>
  </si>
  <si>
    <t># of Staff</t>
  </si>
  <si>
    <t>Weekly Staff Hours</t>
  </si>
  <si>
    <t>Sample MOU Partners</t>
  </si>
  <si>
    <t>Row Labels</t>
  </si>
  <si>
    <t>FTE</t>
  </si>
  <si>
    <t>Square Footage</t>
  </si>
  <si>
    <t>Grand Total</t>
  </si>
  <si>
    <t>Infrastructure Costs</t>
  </si>
  <si>
    <t xml:space="preserve"> Cost</t>
  </si>
  <si>
    <t>Total</t>
  </si>
  <si>
    <t>Printing</t>
  </si>
  <si>
    <t>Communications</t>
  </si>
  <si>
    <t>Location</t>
  </si>
  <si>
    <t>Partner</t>
  </si>
  <si>
    <t>Salaries</t>
  </si>
  <si>
    <t>Benefits</t>
  </si>
  <si>
    <t>Travel</t>
  </si>
  <si>
    <t>Non-Shared Direct</t>
  </si>
  <si>
    <t>Direct</t>
  </si>
  <si>
    <t>Additional Costs</t>
  </si>
  <si>
    <t>RESEA</t>
  </si>
  <si>
    <t>TAA</t>
  </si>
  <si>
    <t>Vets</t>
  </si>
  <si>
    <t>SNAP</t>
  </si>
  <si>
    <t>Vocational Rehabilitation</t>
  </si>
  <si>
    <t>Utilities</t>
  </si>
  <si>
    <t>Telelphones</t>
  </si>
  <si>
    <t>Supplies</t>
  </si>
  <si>
    <t>WIOA Staff</t>
  </si>
  <si>
    <t>RESEA Staff</t>
  </si>
  <si>
    <t>SNAP Staff</t>
  </si>
  <si>
    <t>TAA Staff</t>
  </si>
  <si>
    <t>Partner Organization</t>
  </si>
  <si>
    <t>Authorization / Category</t>
  </si>
  <si>
    <t>Adult Education</t>
  </si>
  <si>
    <t>WIOA title II Adult Education and Family Literacy Act (AEFLA) program</t>
  </si>
  <si>
    <t>Yes</t>
  </si>
  <si>
    <t>Department of Rehabilitation Services</t>
  </si>
  <si>
    <t>WIOA title IV State Vocational Rehabilitation program, authorized under title I of the Rehabilitation Act of 1973 (29 U.S.C.720 et seq.)</t>
  </si>
  <si>
    <t>Department of Employment Security</t>
  </si>
  <si>
    <t>Jobs for Veterans State Grants (JVSG), authorized under chapter 41 of title 38, U.S.C.</t>
  </si>
  <si>
    <t>Trade Adjustment Assistance (TAA)</t>
  </si>
  <si>
    <t>Trade Adjustment Assistance (TAA), authorized under chapter 2 of title II of the Trade Act of 1974 (19 U.S.C. 2271et seq.)</t>
  </si>
  <si>
    <t>Wagner-Peyser Employment Services (ES)</t>
  </si>
  <si>
    <t>WIOA Adult, Dislocated Workers, and Youth Programs</t>
  </si>
  <si>
    <t>Council of Governments</t>
  </si>
  <si>
    <t>WIOA title I Adult, Dislocated Workers, and Youth Programs</t>
  </si>
  <si>
    <r>
      <rPr>
        <b/>
        <sz val="10"/>
        <color rgb="FFFFFFFF"/>
        <rFont val="Calibri"/>
        <family val="2"/>
        <scheme val="minor"/>
      </rPr>
      <t>Cost Category</t>
    </r>
  </si>
  <si>
    <r>
      <rPr>
        <b/>
        <sz val="10"/>
        <color rgb="FFFFFFFF"/>
        <rFont val="Calibri"/>
        <family val="2"/>
        <scheme val="minor"/>
      </rPr>
      <t>Cost Pool</t>
    </r>
  </si>
  <si>
    <r>
      <rPr>
        <b/>
        <sz val="10"/>
        <color rgb="FFFFFFFF"/>
        <rFont val="Calibri"/>
        <family val="2"/>
        <scheme val="minor"/>
      </rPr>
      <t>Cost Item</t>
    </r>
  </si>
  <si>
    <r>
      <rPr>
        <b/>
        <sz val="10"/>
        <color rgb="FFFFFFFF"/>
        <rFont val="Calibri"/>
        <family val="2"/>
        <scheme val="minor"/>
      </rPr>
      <t>Allocation Base</t>
    </r>
  </si>
  <si>
    <t>Internet</t>
  </si>
  <si>
    <t>Column Labels</t>
  </si>
  <si>
    <t>Direct Costs</t>
  </si>
  <si>
    <t>Non-Shared Direct Costs</t>
  </si>
  <si>
    <t>Building Lease/Rent</t>
  </si>
  <si>
    <t>A E Staff</t>
  </si>
  <si>
    <t>Wagner Peyser Staff</t>
  </si>
  <si>
    <t>WIOA title III Wagner-Peyser Employment Services (ES), authorized under the Wagner-Peyser Act (29 U.S.C. 49 et seq.),  also providing the state’s public labor exchange</t>
  </si>
  <si>
    <t>Re-employment Services Eligibility and Assessment</t>
  </si>
  <si>
    <t>UI</t>
  </si>
  <si>
    <t>Vets Staff</t>
  </si>
  <si>
    <t>V R Staff</t>
  </si>
  <si>
    <t>Postage</t>
  </si>
  <si>
    <t>Buiding Maintenance</t>
  </si>
  <si>
    <t>Copier Rental</t>
  </si>
  <si>
    <t>No</t>
  </si>
  <si>
    <t>U I</t>
  </si>
  <si>
    <t>Equipment</t>
  </si>
  <si>
    <t>Job Coach</t>
  </si>
  <si>
    <t>This pivot must be refreshed if data in the "County AJC Comp. Budget" tab is updated.
This is a quick way to determin if costs are allocated properly in the County AJC Comp. Budget tab.
If an allocation method has more than one classification of costs, the % must be calculated based on location. This feeds into the tab for that allocation (in this case, the FTE tab).
The totals for each allocation method and the grand total also feed into the appropriate tabs going forward. Each future tab should balance to this one.</t>
  </si>
  <si>
    <t>Billed Amount</t>
  </si>
  <si>
    <t>Columns A, B, C, and D should link back to the "Office Sharing Payment Ratio" tab. The colors should coordinate with that tab as well.
Column E takes Column B and multiplies it by the Payment Ratio on the Office Sharing Payment Ratio tab. This calculates the % of FTE that partner will be billed for. 
Column F calculates the % of FTE of the total FOR THAT LOCATION ONLY. The locations should not co-mingle.
Column G takes Column F and multiplies by the total amount of FTE costs allocated on the Cost By Allocation Base tab, by location. Each location total should match the amount allocated to that location.
Cell E27 should tie back to the Cost by Allocation Base total for FTE and cell F26 needs to match it - as well as the total of cells H26 through K26.
The % of costs calculated on the Cost by Allocation Base tab should be entered under the appropriate column H-K and those columns should multiply the cell in column F to that %.</t>
  </si>
  <si>
    <t>Physically Colocated- AJC</t>
  </si>
  <si>
    <t>Cost</t>
  </si>
  <si>
    <t>Center Type</t>
  </si>
  <si>
    <t>Cost Category</t>
  </si>
  <si>
    <t>Allocation Base</t>
  </si>
  <si>
    <t>Cost Pool</t>
  </si>
  <si>
    <t>Alamo</t>
  </si>
  <si>
    <t>Comprehensive</t>
  </si>
  <si>
    <t>CSPED</t>
  </si>
  <si>
    <t>Alcoa</t>
  </si>
  <si>
    <t>Affiliate</t>
  </si>
  <si>
    <t>FLC</t>
  </si>
  <si>
    <t>Ashland City</t>
  </si>
  <si>
    <t>Specialized</t>
  </si>
  <si>
    <t>Job Corps</t>
  </si>
  <si>
    <t>Athens</t>
  </si>
  <si>
    <t>JVSG - CONS</t>
  </si>
  <si>
    <t>Bolivar</t>
  </si>
  <si>
    <t>JVSG - DVOP</t>
  </si>
  <si>
    <t>Brownsville</t>
  </si>
  <si>
    <t>JVSG - LVER</t>
  </si>
  <si>
    <t>Camden</t>
  </si>
  <si>
    <t>Reentry</t>
  </si>
  <si>
    <t>Maintenance</t>
  </si>
  <si>
    <t>Carthage</t>
  </si>
  <si>
    <t>RESEA - Local</t>
  </si>
  <si>
    <t>Third Party Professional</t>
  </si>
  <si>
    <t>Celina</t>
  </si>
  <si>
    <t>RESEA - State</t>
  </si>
  <si>
    <t>Centerville</t>
  </si>
  <si>
    <t>SCSEP</t>
  </si>
  <si>
    <t>Rentals and Insurance</t>
  </si>
  <si>
    <t>Chattanooga</t>
  </si>
  <si>
    <t>SNAP - Local</t>
  </si>
  <si>
    <t>Motor Vehicle Operations</t>
  </si>
  <si>
    <t>Clarksville</t>
  </si>
  <si>
    <t>SNAP - State</t>
  </si>
  <si>
    <t>Awards</t>
  </si>
  <si>
    <t>Cleveland</t>
  </si>
  <si>
    <t>Grants and Subsidies</t>
  </si>
  <si>
    <t>Columbia</t>
  </si>
  <si>
    <t>TANF</t>
  </si>
  <si>
    <t>Other Expenses</t>
  </si>
  <si>
    <t>Cookeville</t>
  </si>
  <si>
    <t>TCAT - Athens</t>
  </si>
  <si>
    <t>Covington</t>
  </si>
  <si>
    <t>TCAT - Chattanooga</t>
  </si>
  <si>
    <t>Training for Employees</t>
  </si>
  <si>
    <t>Crossville</t>
  </si>
  <si>
    <t>TCAT - Covington</t>
  </si>
  <si>
    <t>Data Processing</t>
  </si>
  <si>
    <t>Dayton</t>
  </si>
  <si>
    <t>TCAT - Crossville</t>
  </si>
  <si>
    <t>Professional Services</t>
  </si>
  <si>
    <t>Decherd</t>
  </si>
  <si>
    <t>TCAT - Crump</t>
  </si>
  <si>
    <t>Indirect Costs</t>
  </si>
  <si>
    <t>Dickson</t>
  </si>
  <si>
    <t>TCAT - Dickson</t>
  </si>
  <si>
    <t>Dover</t>
  </si>
  <si>
    <t>TCAT - Elizabethton</t>
  </si>
  <si>
    <t>Dresden</t>
  </si>
  <si>
    <t>TCAT - Harriman</t>
  </si>
  <si>
    <t>Dunlap</t>
  </si>
  <si>
    <t>TCAT - Hartsville</t>
  </si>
  <si>
    <t>Dyersburg</t>
  </si>
  <si>
    <t>TCAT - Hohenwald</t>
  </si>
  <si>
    <t>Elizabethton</t>
  </si>
  <si>
    <t>TCAT - Jacksboro</t>
  </si>
  <si>
    <t>Erin</t>
  </si>
  <si>
    <t>TCAT - Jackson</t>
  </si>
  <si>
    <t>Erwin</t>
  </si>
  <si>
    <t>TCAT - Knoxville</t>
  </si>
  <si>
    <t>Fayetteville</t>
  </si>
  <si>
    <t>TCAT - Livingston</t>
  </si>
  <si>
    <t>Fort Campbell</t>
  </si>
  <si>
    <t>TCAT - Mckenzie</t>
  </si>
  <si>
    <t>Franklin</t>
  </si>
  <si>
    <t>TCAT - McMinnville</t>
  </si>
  <si>
    <t>Gainesboro</t>
  </si>
  <si>
    <t>TCAT - Memphis</t>
  </si>
  <si>
    <t>Gallatin</t>
  </si>
  <si>
    <t>TCAT - Morristown</t>
  </si>
  <si>
    <t>Greeneville</t>
  </si>
  <si>
    <t>TCAT - Murfreesboro</t>
  </si>
  <si>
    <t>Grundy</t>
  </si>
  <si>
    <t>TCAT - Nashville</t>
  </si>
  <si>
    <t>Henderson</t>
  </si>
  <si>
    <t>TCAT - Newbern</t>
  </si>
  <si>
    <t>Hohenwald</t>
  </si>
  <si>
    <t>TCAT - Onedia</t>
  </si>
  <si>
    <t>Humboldt</t>
  </si>
  <si>
    <t>TCAT - Paris</t>
  </si>
  <si>
    <t>Huntingdon</t>
  </si>
  <si>
    <t>TCAT - Pulaski</t>
  </si>
  <si>
    <t>Jacksboro</t>
  </si>
  <si>
    <t>TCAT - Ripley</t>
  </si>
  <si>
    <t>Jackson</t>
  </si>
  <si>
    <t>TCAT - Shelbyville</t>
  </si>
  <si>
    <t>Jamestown</t>
  </si>
  <si>
    <t>Ticket to Work</t>
  </si>
  <si>
    <t>Jasper</t>
  </si>
  <si>
    <t>Unemployment Insurance</t>
  </si>
  <si>
    <t>Johnson City</t>
  </si>
  <si>
    <t>WIOA Title I - Adult</t>
  </si>
  <si>
    <t>Kimball</t>
  </si>
  <si>
    <t>WIOA Title I - Dislocated Worker</t>
  </si>
  <si>
    <t>Kingsport</t>
  </si>
  <si>
    <t>WIOA Title I - Youth</t>
  </si>
  <si>
    <t>Knoxville</t>
  </si>
  <si>
    <t>WIOA Title II - Adult Education</t>
  </si>
  <si>
    <t>Lafayette</t>
  </si>
  <si>
    <t>WIOA Title III - Wagner Peyser</t>
  </si>
  <si>
    <t>Lawrenceburg</t>
  </si>
  <si>
    <t>WIOA Title IV - Vocational Rehabilitation</t>
  </si>
  <si>
    <t>Lebanon</t>
  </si>
  <si>
    <t>Lenoir City</t>
  </si>
  <si>
    <t>Lewisburg</t>
  </si>
  <si>
    <t>Lexington</t>
  </si>
  <si>
    <t>Linden</t>
  </si>
  <si>
    <t>Livingston</t>
  </si>
  <si>
    <t>Lynchburg</t>
  </si>
  <si>
    <t>Maynardville</t>
  </si>
  <si>
    <t>McMinnville</t>
  </si>
  <si>
    <t>Memphis- Angelus</t>
  </si>
  <si>
    <t>Memphis- Beale Street</t>
  </si>
  <si>
    <t>Memphis- Hickory Hill</t>
  </si>
  <si>
    <t>Memphis- Walnut Grove</t>
  </si>
  <si>
    <t>Morristown</t>
  </si>
  <si>
    <t>Mountain City</t>
  </si>
  <si>
    <t>Murfreesboro</t>
  </si>
  <si>
    <t>Nashville</t>
  </si>
  <si>
    <t>Oak Ridge</t>
  </si>
  <si>
    <t>Oneida</t>
  </si>
  <si>
    <t>Paris</t>
  </si>
  <si>
    <t>Parsons</t>
  </si>
  <si>
    <t>Pulaski</t>
  </si>
  <si>
    <t>Ripley</t>
  </si>
  <si>
    <t>Rockwood</t>
  </si>
  <si>
    <t>Rogersville</t>
  </si>
  <si>
    <t>Savannah</t>
  </si>
  <si>
    <t>Selmer</t>
  </si>
  <si>
    <t>Sevierville</t>
  </si>
  <si>
    <t>Shelbyville</t>
  </si>
  <si>
    <t>Smithville</t>
  </si>
  <si>
    <t>Sneedville</t>
  </si>
  <si>
    <t>Somerville</t>
  </si>
  <si>
    <t>Sparta</t>
  </si>
  <si>
    <t>Springfield</t>
  </si>
  <si>
    <t>Tazewell</t>
  </si>
  <si>
    <t>Tiptonville</t>
  </si>
  <si>
    <t>Trousdale</t>
  </si>
  <si>
    <t>Tullahoma</t>
  </si>
  <si>
    <t>Union City</t>
  </si>
  <si>
    <t>Vonore</t>
  </si>
  <si>
    <t>Wartburg</t>
  </si>
  <si>
    <t>Waverly</t>
  </si>
  <si>
    <t>Waynesboro</t>
  </si>
  <si>
    <t>Woodbury</t>
  </si>
  <si>
    <t>LWDA</t>
  </si>
  <si>
    <t>East</t>
  </si>
  <si>
    <t>Northeast</t>
  </si>
  <si>
    <t>Southeast</t>
  </si>
  <si>
    <t>Northern Middle</t>
  </si>
  <si>
    <t>Southern Middle</t>
  </si>
  <si>
    <t>Upper Cumberland</t>
  </si>
  <si>
    <t>Northwest</t>
  </si>
  <si>
    <t>Southwest</t>
  </si>
  <si>
    <t>Greater Memphis</t>
  </si>
  <si>
    <t>Janitorial</t>
  </si>
  <si>
    <t>Electricity</t>
  </si>
  <si>
    <t>Water</t>
  </si>
  <si>
    <t>Sewage</t>
  </si>
  <si>
    <t>Wa</t>
  </si>
  <si>
    <t>Tennessee</t>
  </si>
  <si>
    <t>Direct Linkage</t>
  </si>
  <si>
    <t>Assigned Office Space / Square Footage</t>
  </si>
  <si>
    <t>% of Total Square Footage</t>
  </si>
  <si>
    <t>Square Footage Cost</t>
  </si>
  <si>
    <t>Square Footage Cost Breakdown by Cost Category</t>
  </si>
  <si>
    <t>FTEs</t>
  </si>
  <si>
    <t>% of Total FTEs</t>
  </si>
  <si>
    <t>FTE Cost</t>
  </si>
  <si>
    <t>FTE Cost Breakdown by Cost Category</t>
  </si>
  <si>
    <r>
      <rPr>
        <vertAlign val="superscript"/>
        <sz val="11"/>
        <color theme="1"/>
        <rFont val="Calibri"/>
        <family val="2"/>
        <scheme val="minor"/>
      </rPr>
      <t xml:space="preserve">1 </t>
    </r>
    <r>
      <rPr>
        <sz val="11"/>
        <color theme="1"/>
        <rFont val="Calibri"/>
        <family val="2"/>
        <scheme val="minor"/>
      </rPr>
      <t xml:space="preserve">An FTE (full-time equivalent) is the hours worked by one employee on a full-time basis.  The concept is used to convert the hours worked by several part-time employees into the hours worked by full-time employees.  On an annual basis, an FTE is considered to be 2,080 hours, which is calculated as: 8 hours per day or 40 hours per work week.
</t>
    </r>
    <r>
      <rPr>
        <vertAlign val="superscript"/>
        <sz val="11"/>
        <color theme="1"/>
        <rFont val="Calibri"/>
        <family val="2"/>
        <scheme val="minor"/>
      </rPr>
      <t>2</t>
    </r>
    <r>
      <rPr>
        <sz val="11"/>
        <color theme="1"/>
        <rFont val="Calibri"/>
        <family val="2"/>
        <scheme val="minor"/>
      </rPr>
      <t xml:space="preserve"> These partners/programs are linked virtually through online service access to a program staff member via American Job Center resource rooms and through cross-trained front desk staff and other, physically co-located, partner staff who can provide information and referrals.</t>
    </r>
  </si>
  <si>
    <t>Total Partner Contributions - By Cost Category</t>
  </si>
  <si>
    <r>
      <t>Full- Time Equivalent (FTE)</t>
    </r>
    <r>
      <rPr>
        <vertAlign val="superscript"/>
        <sz val="20"/>
        <rFont val="Calibri"/>
        <family val="2"/>
        <scheme val="minor"/>
      </rPr>
      <t>1</t>
    </r>
  </si>
  <si>
    <t>Supplemental Nutrition Assistance Program</t>
  </si>
  <si>
    <t>Physically Colocated- Nashville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</si>
</sst>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23" x14ac:knownFonts="1">
    <font>
      <sz val="11"/>
      <color theme="1"/>
      <name val="Calibri"/>
      <family val="2"/>
      <scheme val="minor"/>
    </font>
    <font>
      <sz val="11"/>
      <color theme="1"/>
      <name val="Calibri"/>
      <family val="2"/>
      <scheme val="minor"/>
    </font>
    <font>
      <sz val="10"/>
      <color rgb="FF000000"/>
      <name val="Times New Roman"/>
      <family val="1"/>
    </font>
    <font>
      <b/>
      <sz val="16"/>
      <name val="Arial Narrow"/>
      <family val="2"/>
    </font>
    <font>
      <vertAlign val="superscript"/>
      <sz val="11"/>
      <color theme="1"/>
      <name val="Calibri"/>
      <family val="2"/>
      <scheme val="minor"/>
    </font>
    <font>
      <sz val="20"/>
      <color theme="1"/>
      <name val="Calibri"/>
      <family val="2"/>
      <scheme val="minor"/>
    </font>
    <font>
      <sz val="20"/>
      <name val="Calibri"/>
      <family val="2"/>
      <scheme val="minor"/>
    </font>
    <font>
      <b/>
      <sz val="11"/>
      <name val="Calibri"/>
      <family val="2"/>
      <scheme val="minor"/>
    </font>
    <font>
      <sz val="11"/>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name val="Calibri"/>
      <family val="2"/>
      <scheme val="minor"/>
    </font>
    <font>
      <sz val="11"/>
      <color rgb="FF000000"/>
      <name val="Calibri"/>
      <family val="2"/>
      <scheme val="minor"/>
    </font>
    <font>
      <b/>
      <sz val="10"/>
      <color theme="1"/>
      <name val="Calibri"/>
      <family val="2"/>
      <scheme val="minor"/>
    </font>
    <font>
      <b/>
      <sz val="10"/>
      <color theme="0"/>
      <name val="Calibri"/>
      <family val="2"/>
      <scheme val="minor"/>
    </font>
    <font>
      <b/>
      <sz val="10"/>
      <color rgb="FFFFFFFF"/>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1"/>
      <color theme="1"/>
      <name val="Calibri"/>
      <family val="2"/>
      <scheme val="minor"/>
    </font>
    <font>
      <b/>
      <sz val="11"/>
      <color rgb="FF000000"/>
      <name val="Calibri"/>
      <family val="2"/>
      <scheme val="minor"/>
    </font>
    <font>
      <vertAlign val="superscript"/>
      <sz val="20"/>
      <name val="Calibri"/>
      <family val="2"/>
      <scheme val="minor"/>
    </font>
  </fonts>
  <fills count="13">
    <fill>
      <patternFill patternType="none"/>
    </fill>
    <fill>
      <patternFill patternType="gray125"/>
    </fill>
    <fill>
      <patternFill patternType="solid">
        <fgColor rgb="FFEDEDED"/>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16">
    <border>
      <left/>
      <right/>
      <top/>
      <bottom/>
      <diagonal/>
    </border>
    <border>
      <left style="thin">
        <color rgb="FF818181"/>
      </left>
      <right/>
      <top style="thin">
        <color rgb="FF818181"/>
      </top>
      <bottom style="thin">
        <color rgb="FF818181"/>
      </bottom>
      <diagonal/>
    </border>
    <border>
      <left/>
      <right/>
      <top style="thin">
        <color rgb="FF818181"/>
      </top>
      <bottom style="thin">
        <color rgb="FF818181"/>
      </bottom>
      <diagonal/>
    </border>
    <border>
      <left/>
      <right style="thin">
        <color rgb="FF818181"/>
      </right>
      <top style="thin">
        <color rgb="FF818181"/>
      </top>
      <bottom style="thin">
        <color rgb="FF818181"/>
      </bottom>
      <diagonal/>
    </border>
    <border>
      <left/>
      <right/>
      <top/>
      <bottom style="thin">
        <color rgb="FF818181"/>
      </bottom>
      <diagonal/>
    </border>
    <border>
      <left style="thin">
        <color rgb="FF818181"/>
      </left>
      <right/>
      <top/>
      <bottom/>
      <diagonal/>
    </border>
    <border>
      <left style="thin">
        <color rgb="FF818181"/>
      </left>
      <right/>
      <top style="thin">
        <color rgb="FFFFFFFF"/>
      </top>
      <bottom/>
      <diagonal/>
    </border>
    <border>
      <left style="thin">
        <color rgb="FF818181"/>
      </left>
      <right/>
      <top/>
      <bottom style="thin">
        <color rgb="FF818181"/>
      </bottom>
      <diagonal/>
    </border>
    <border>
      <left style="thin">
        <color rgb="FF818181"/>
      </left>
      <right style="thin">
        <color rgb="FF818181"/>
      </right>
      <top/>
      <bottom/>
      <diagonal/>
    </border>
    <border>
      <left style="thin">
        <color rgb="FF818181"/>
      </left>
      <right style="thin">
        <color rgb="FF818181"/>
      </right>
      <top/>
      <bottom style="thin">
        <color rgb="FF81818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16">
    <xf numFmtId="0" fontId="0" fillId="0" borderId="0" xfId="0"/>
    <xf numFmtId="0" fontId="2" fillId="0" borderId="0" xfId="3" applyFill="1" applyBorder="1" applyAlignment="1">
      <alignment vertical="top" wrapText="1"/>
    </xf>
    <xf numFmtId="0" fontId="3" fillId="0" borderId="0" xfId="3" applyFont="1" applyFill="1" applyBorder="1" applyAlignment="1">
      <alignment vertical="top" wrapText="1"/>
    </xf>
    <xf numFmtId="165" fontId="0" fillId="0" borderId="0" xfId="1" applyNumberFormat="1" applyFont="1"/>
    <xf numFmtId="44" fontId="0" fillId="0" borderId="0" xfId="0" applyNumberFormat="1"/>
    <xf numFmtId="9" fontId="0" fillId="0" borderId="0" xfId="2"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Font="1"/>
    <xf numFmtId="0" fontId="8" fillId="2" borderId="1" xfId="3" applyFont="1" applyFill="1" applyBorder="1" applyAlignment="1">
      <alignment vertical="top" wrapText="1"/>
    </xf>
    <xf numFmtId="0" fontId="8" fillId="0" borderId="1" xfId="3" applyFont="1" applyFill="1" applyBorder="1" applyAlignment="1">
      <alignment vertical="top" wrapText="1"/>
    </xf>
    <xf numFmtId="0" fontId="13" fillId="2" borderId="1" xfId="3" applyFont="1" applyFill="1" applyBorder="1" applyAlignment="1">
      <alignment vertical="top" wrapText="1"/>
    </xf>
    <xf numFmtId="0" fontId="13" fillId="0" borderId="1" xfId="3" applyFont="1" applyFill="1" applyBorder="1" applyAlignment="1">
      <alignment vertical="top" wrapText="1"/>
    </xf>
    <xf numFmtId="0" fontId="11" fillId="0" borderId="0" xfId="0" applyFont="1" applyFill="1"/>
    <xf numFmtId="0" fontId="12" fillId="0" borderId="6" xfId="3" applyNumberFormat="1" applyFont="1" applyFill="1" applyBorder="1" applyAlignment="1">
      <alignment horizontal="center" vertical="top" wrapText="1"/>
    </xf>
    <xf numFmtId="0" fontId="11" fillId="0" borderId="11" xfId="0" applyFont="1" applyFill="1" applyBorder="1"/>
    <xf numFmtId="0" fontId="10" fillId="0" borderId="11" xfId="3" applyNumberFormat="1" applyFont="1" applyFill="1" applyBorder="1" applyAlignment="1">
      <alignment horizontal="left" vertical="top" wrapText="1"/>
    </xf>
    <xf numFmtId="44" fontId="9" fillId="0" borderId="11" xfId="1" applyFont="1" applyFill="1" applyBorder="1" applyAlignment="1">
      <alignment vertical="top" wrapText="1"/>
    </xf>
    <xf numFmtId="0" fontId="11" fillId="0" borderId="0" xfId="0" applyFont="1" applyFill="1" applyBorder="1"/>
    <xf numFmtId="44" fontId="11" fillId="0" borderId="0" xfId="1" applyFont="1" applyFill="1"/>
    <xf numFmtId="10" fontId="0" fillId="0" borderId="0" xfId="0" applyNumberFormat="1"/>
    <xf numFmtId="10" fontId="0" fillId="0" borderId="0" xfId="2" applyNumberFormat="1" applyFont="1" applyAlignment="1">
      <alignment horizontal="left"/>
    </xf>
    <xf numFmtId="10" fontId="0" fillId="0" borderId="0" xfId="2" applyNumberFormat="1" applyFont="1" applyAlignment="1">
      <alignment horizontal="right"/>
    </xf>
    <xf numFmtId="0" fontId="17" fillId="0" borderId="11" xfId="0" applyFont="1" applyFill="1" applyBorder="1"/>
    <xf numFmtId="0" fontId="18" fillId="0" borderId="11" xfId="3" applyNumberFormat="1" applyFont="1" applyFill="1" applyBorder="1" applyAlignment="1">
      <alignment horizontal="left" vertical="top" wrapText="1"/>
    </xf>
    <xf numFmtId="44" fontId="19" fillId="0" borderId="11" xfId="1" applyFont="1" applyFill="1" applyBorder="1" applyAlignment="1">
      <alignment vertical="top" wrapText="1"/>
    </xf>
    <xf numFmtId="0" fontId="17" fillId="0" borderId="0" xfId="0" applyFont="1" applyFill="1" applyBorder="1"/>
    <xf numFmtId="0" fontId="0" fillId="0" borderId="0" xfId="0" applyAlignment="1">
      <alignment horizontal="left" indent="2"/>
    </xf>
    <xf numFmtId="0" fontId="10" fillId="9" borderId="1" xfId="3" applyFont="1" applyFill="1" applyBorder="1" applyAlignment="1">
      <alignment vertical="top" wrapText="1"/>
    </xf>
    <xf numFmtId="0" fontId="8" fillId="9" borderId="1" xfId="3" applyFont="1" applyFill="1" applyBorder="1" applyAlignment="1">
      <alignment vertical="top" wrapText="1"/>
    </xf>
    <xf numFmtId="0" fontId="8" fillId="2" borderId="1" xfId="3" applyFont="1" applyFill="1" applyBorder="1" applyAlignment="1">
      <alignment vertical="top" wrapText="1"/>
    </xf>
    <xf numFmtId="0" fontId="8" fillId="0" borderId="1" xfId="3" applyFont="1" applyFill="1" applyBorder="1" applyAlignment="1">
      <alignment vertical="top" wrapText="1"/>
    </xf>
    <xf numFmtId="0" fontId="8" fillId="0" borderId="0" xfId="0" applyFont="1" applyFill="1"/>
    <xf numFmtId="0" fontId="0" fillId="0" borderId="0" xfId="0" applyFont="1" applyFill="1"/>
    <xf numFmtId="0" fontId="0" fillId="0" borderId="0" xfId="0" applyFont="1" applyAlignment="1">
      <alignment horizontal="center"/>
    </xf>
    <xf numFmtId="0" fontId="18" fillId="0" borderId="0" xfId="3" applyNumberFormat="1" applyFont="1" applyFill="1" applyBorder="1" applyAlignment="1">
      <alignment horizontal="left" vertical="top" wrapText="1"/>
    </xf>
    <xf numFmtId="0" fontId="18" fillId="0" borderId="10" xfId="3" applyNumberFormat="1" applyFont="1" applyFill="1" applyBorder="1" applyAlignment="1">
      <alignment horizontal="left" vertical="top" wrapText="1"/>
    </xf>
    <xf numFmtId="44" fontId="15" fillId="0" borderId="6" xfId="1" applyFont="1" applyFill="1" applyBorder="1" applyAlignment="1">
      <alignment horizontal="center" vertical="top" wrapText="1"/>
    </xf>
    <xf numFmtId="0" fontId="15" fillId="0" borderId="11" xfId="0" applyFont="1" applyFill="1" applyBorder="1" applyAlignment="1">
      <alignment horizontal="center"/>
    </xf>
    <xf numFmtId="1" fontId="8" fillId="9" borderId="1" xfId="3" applyNumberFormat="1" applyFont="1" applyFill="1" applyBorder="1" applyAlignment="1">
      <alignment vertical="top" wrapText="1"/>
    </xf>
    <xf numFmtId="10" fontId="8" fillId="9" borderId="1" xfId="3" applyNumberFormat="1" applyFont="1" applyFill="1" applyBorder="1" applyAlignment="1">
      <alignment vertical="top" wrapText="1"/>
    </xf>
    <xf numFmtId="1" fontId="13" fillId="9" borderId="1" xfId="3" applyNumberFormat="1" applyFont="1" applyFill="1" applyBorder="1" applyAlignment="1">
      <alignment vertical="top" wrapText="1"/>
    </xf>
    <xf numFmtId="164" fontId="13" fillId="9" borderId="1" xfId="3" applyNumberFormat="1" applyFont="1" applyFill="1" applyBorder="1" applyAlignment="1">
      <alignment vertical="top" wrapText="1"/>
    </xf>
    <xf numFmtId="10" fontId="13" fillId="9" borderId="1" xfId="3" applyNumberFormat="1" applyFont="1" applyFill="1" applyBorder="1" applyAlignment="1">
      <alignment vertical="top" wrapText="1"/>
    </xf>
    <xf numFmtId="44" fontId="13" fillId="9" borderId="2" xfId="1" applyFont="1" applyFill="1" applyBorder="1" applyAlignment="1">
      <alignment vertical="top" wrapText="1"/>
    </xf>
    <xf numFmtId="44" fontId="13" fillId="9" borderId="3" xfId="1" applyFont="1" applyFill="1" applyBorder="1" applyAlignment="1">
      <alignment horizontal="right" vertical="top" wrapText="1"/>
    </xf>
    <xf numFmtId="164" fontId="8" fillId="9" borderId="1" xfId="3" applyNumberFormat="1" applyFont="1" applyFill="1" applyBorder="1" applyAlignment="1">
      <alignment vertical="top" wrapText="1"/>
    </xf>
    <xf numFmtId="9" fontId="0" fillId="0" borderId="0" xfId="2" applyFont="1" applyFill="1"/>
    <xf numFmtId="0" fontId="0" fillId="0" borderId="0" xfId="0" applyFont="1" applyAlignment="1">
      <alignment vertical="top"/>
    </xf>
    <xf numFmtId="0" fontId="1" fillId="0" borderId="0" xfId="0" applyFont="1"/>
    <xf numFmtId="44" fontId="13" fillId="9" borderId="1" xfId="1" applyFont="1" applyFill="1" applyBorder="1" applyAlignment="1">
      <alignment vertical="top" wrapText="1"/>
    </xf>
    <xf numFmtId="0" fontId="8" fillId="10" borderId="1" xfId="3" applyFont="1" applyFill="1" applyBorder="1" applyAlignment="1">
      <alignment vertical="top" wrapText="1"/>
    </xf>
    <xf numFmtId="44" fontId="13" fillId="10" borderId="1" xfId="1" applyFont="1" applyFill="1" applyBorder="1" applyAlignment="1">
      <alignment vertical="top" wrapText="1"/>
    </xf>
    <xf numFmtId="1" fontId="13" fillId="10" borderId="1" xfId="3" applyNumberFormat="1" applyFont="1" applyFill="1" applyBorder="1" applyAlignment="1">
      <alignment vertical="top" wrapText="1"/>
    </xf>
    <xf numFmtId="164" fontId="13" fillId="10" borderId="1" xfId="3" applyNumberFormat="1" applyFont="1" applyFill="1" applyBorder="1" applyAlignment="1">
      <alignment vertical="top" wrapText="1"/>
    </xf>
    <xf numFmtId="10" fontId="13" fillId="10" borderId="1" xfId="3" applyNumberFormat="1" applyFont="1" applyFill="1" applyBorder="1" applyAlignment="1">
      <alignment vertical="top" wrapText="1"/>
    </xf>
    <xf numFmtId="44" fontId="13" fillId="10" borderId="2" xfId="1" applyFont="1" applyFill="1" applyBorder="1" applyAlignment="1">
      <alignment vertical="top" wrapText="1"/>
    </xf>
    <xf numFmtId="44" fontId="13" fillId="10" borderId="3" xfId="1" applyFont="1" applyFill="1" applyBorder="1" applyAlignment="1">
      <alignment horizontal="right" vertical="top" wrapText="1"/>
    </xf>
    <xf numFmtId="0" fontId="8" fillId="11" borderId="1" xfId="3" applyFont="1" applyFill="1" applyBorder="1" applyAlignment="1">
      <alignment vertical="top" wrapText="1"/>
    </xf>
    <xf numFmtId="1" fontId="13" fillId="11" borderId="1" xfId="3" applyNumberFormat="1" applyFont="1" applyFill="1" applyBorder="1" applyAlignment="1">
      <alignment vertical="top" wrapText="1"/>
    </xf>
    <xf numFmtId="44" fontId="13" fillId="11" borderId="1" xfId="1" applyFont="1" applyFill="1" applyBorder="1" applyAlignment="1">
      <alignment vertical="top" wrapText="1"/>
    </xf>
    <xf numFmtId="164" fontId="13" fillId="11" borderId="1" xfId="3" applyNumberFormat="1" applyFont="1" applyFill="1" applyBorder="1" applyAlignment="1">
      <alignment vertical="top" wrapText="1"/>
    </xf>
    <xf numFmtId="10" fontId="13" fillId="11" borderId="1" xfId="3" applyNumberFormat="1" applyFont="1" applyFill="1" applyBorder="1" applyAlignment="1">
      <alignment vertical="top" wrapText="1"/>
    </xf>
    <xf numFmtId="44" fontId="13" fillId="11" borderId="2" xfId="1" applyFont="1" applyFill="1" applyBorder="1" applyAlignment="1">
      <alignment vertical="top" wrapText="1"/>
    </xf>
    <xf numFmtId="44" fontId="13" fillId="11" borderId="3" xfId="1" applyFont="1" applyFill="1" applyBorder="1" applyAlignment="1">
      <alignment horizontal="right" vertical="top" wrapText="1"/>
    </xf>
    <xf numFmtId="0" fontId="10" fillId="9" borderId="12" xfId="3" applyFont="1" applyFill="1" applyBorder="1" applyAlignment="1">
      <alignment vertical="top" wrapText="1"/>
    </xf>
    <xf numFmtId="0" fontId="8" fillId="9" borderId="12" xfId="3" applyFont="1" applyFill="1" applyBorder="1" applyAlignment="1">
      <alignment vertical="top" wrapText="1"/>
    </xf>
    <xf numFmtId="44" fontId="13" fillId="9" borderId="12" xfId="1" applyFont="1" applyFill="1" applyBorder="1" applyAlignment="1">
      <alignment vertical="top" wrapText="1"/>
    </xf>
    <xf numFmtId="44" fontId="21" fillId="9" borderId="12" xfId="1" applyFont="1" applyFill="1" applyBorder="1" applyAlignment="1">
      <alignment vertical="top" wrapText="1"/>
    </xf>
    <xf numFmtId="0" fontId="8" fillId="10" borderId="12" xfId="3" applyFont="1" applyFill="1" applyBorder="1" applyAlignment="1">
      <alignment vertical="top" wrapText="1"/>
    </xf>
    <xf numFmtId="44" fontId="13" fillId="10" borderId="12" xfId="1" applyFont="1" applyFill="1" applyBorder="1" applyAlignment="1">
      <alignment vertical="top" wrapText="1"/>
    </xf>
    <xf numFmtId="44" fontId="21" fillId="10" borderId="12" xfId="1" applyFont="1" applyFill="1" applyBorder="1" applyAlignment="1">
      <alignment vertical="top" wrapText="1"/>
    </xf>
    <xf numFmtId="0" fontId="8" fillId="11" borderId="12" xfId="3" applyFont="1" applyFill="1" applyBorder="1" applyAlignment="1">
      <alignment vertical="top" wrapText="1"/>
    </xf>
    <xf numFmtId="44" fontId="13" fillId="11" borderId="12" xfId="1" applyFont="1" applyFill="1" applyBorder="1" applyAlignment="1">
      <alignment vertical="top" wrapText="1"/>
    </xf>
    <xf numFmtId="44" fontId="21" fillId="11" borderId="12" xfId="1" applyFont="1" applyFill="1" applyBorder="1" applyAlignment="1">
      <alignment vertical="top" wrapText="1"/>
    </xf>
    <xf numFmtId="44" fontId="20" fillId="9" borderId="12" xfId="0" applyNumberFormat="1" applyFont="1" applyFill="1" applyBorder="1"/>
    <xf numFmtId="44" fontId="20" fillId="10" borderId="12" xfId="0" applyNumberFormat="1" applyFont="1" applyFill="1" applyBorder="1"/>
    <xf numFmtId="44" fontId="20" fillId="11" borderId="12" xfId="0" applyNumberFormat="1" applyFont="1" applyFill="1" applyBorder="1"/>
    <xf numFmtId="0" fontId="7" fillId="12" borderId="1" xfId="3" applyFont="1" applyFill="1" applyBorder="1" applyAlignment="1">
      <alignment horizontal="center" vertical="center" wrapText="1"/>
    </xf>
    <xf numFmtId="0" fontId="7" fillId="12" borderId="5" xfId="3" applyFont="1" applyFill="1" applyBorder="1" applyAlignment="1">
      <alignment horizontal="center" vertical="top" wrapText="1"/>
    </xf>
    <xf numFmtId="0" fontId="7" fillId="12" borderId="0" xfId="3" applyFont="1" applyFill="1" applyBorder="1" applyAlignment="1">
      <alignment horizontal="center" vertical="top" wrapText="1"/>
    </xf>
    <xf numFmtId="10" fontId="0" fillId="0" borderId="0" xfId="2" applyNumberFormat="1" applyFont="1" applyFill="1" applyAlignment="1">
      <alignment horizontal="right"/>
    </xf>
    <xf numFmtId="10" fontId="0" fillId="0" borderId="0" xfId="2" applyNumberFormat="1" applyFont="1" applyFill="1" applyAlignment="1">
      <alignment horizontal="left"/>
    </xf>
    <xf numFmtId="10" fontId="0" fillId="0" borderId="0" xfId="2" applyNumberFormat="1" applyFont="1" applyFill="1" applyAlignment="1">
      <alignment horizontal="center"/>
    </xf>
    <xf numFmtId="0" fontId="2" fillId="0" borderId="0" xfId="3" applyFill="1" applyBorder="1" applyAlignment="1">
      <alignment vertical="top"/>
    </xf>
    <xf numFmtId="10" fontId="8" fillId="10" borderId="1" xfId="3" applyNumberFormat="1" applyFont="1" applyFill="1" applyBorder="1" applyAlignment="1">
      <alignment vertical="top" wrapText="1"/>
    </xf>
    <xf numFmtId="10" fontId="8" fillId="11" borderId="1" xfId="3" applyNumberFormat="1" applyFont="1" applyFill="1" applyBorder="1" applyAlignment="1">
      <alignment vertical="top" wrapText="1"/>
    </xf>
    <xf numFmtId="0" fontId="7" fillId="0" borderId="0"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0" xfId="3" applyFont="1" applyFill="1" applyBorder="1" applyAlignment="1">
      <alignment horizontal="center" wrapText="1"/>
    </xf>
    <xf numFmtId="0" fontId="7" fillId="0" borderId="4" xfId="3" applyFont="1" applyFill="1" applyBorder="1" applyAlignment="1">
      <alignment horizontal="center" wrapText="1"/>
    </xf>
    <xf numFmtId="0" fontId="0" fillId="0" borderId="0" xfId="0" applyFont="1" applyAlignment="1">
      <alignment horizontal="center"/>
    </xf>
    <xf numFmtId="0" fontId="15" fillId="3" borderId="0" xfId="0" applyFont="1" applyFill="1" applyBorder="1" applyAlignment="1">
      <alignment horizontal="center"/>
    </xf>
    <xf numFmtId="0" fontId="14" fillId="7" borderId="0" xfId="0" applyFont="1" applyFill="1" applyAlignment="1">
      <alignment horizontal="center"/>
    </xf>
    <xf numFmtId="0" fontId="11" fillId="6" borderId="0" xfId="0" applyFont="1" applyFill="1" applyAlignment="1">
      <alignment horizontal="left" vertical="top" wrapText="1"/>
    </xf>
    <xf numFmtId="0" fontId="2" fillId="6" borderId="0" xfId="3" applyFill="1" applyBorder="1" applyAlignment="1">
      <alignment horizontal="center" vertical="top" wrapText="1"/>
    </xf>
    <xf numFmtId="0" fontId="0" fillId="6" borderId="0" xfId="0" applyFont="1" applyFill="1" applyAlignment="1">
      <alignment horizontal="left" vertical="top" wrapText="1"/>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7" fillId="12" borderId="8" xfId="3" applyFont="1" applyFill="1" applyBorder="1" applyAlignment="1">
      <alignment horizontal="center" vertical="center" wrapText="1"/>
    </xf>
    <xf numFmtId="0" fontId="7" fillId="12" borderId="9" xfId="3" applyFont="1" applyFill="1" applyBorder="1" applyAlignment="1">
      <alignment horizontal="center" vertical="center" wrapText="1"/>
    </xf>
    <xf numFmtId="0" fontId="7" fillId="12" borderId="5" xfId="3" applyFont="1" applyFill="1" applyBorder="1" applyAlignment="1">
      <alignment horizontal="center" vertical="center" wrapText="1"/>
    </xf>
    <xf numFmtId="0" fontId="7" fillId="12" borderId="7" xfId="3" applyFont="1" applyFill="1" applyBorder="1" applyAlignment="1">
      <alignment horizontal="center" vertical="center" wrapText="1"/>
    </xf>
    <xf numFmtId="0" fontId="7" fillId="12" borderId="4" xfId="3"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7" fillId="12" borderId="0" xfId="3" applyFont="1" applyFill="1" applyBorder="1" applyAlignment="1">
      <alignment horizontal="center" vertical="center" wrapText="1"/>
    </xf>
    <xf numFmtId="0" fontId="0" fillId="8" borderId="0" xfId="0" applyFill="1" applyAlignment="1">
      <alignment horizontal="center"/>
    </xf>
    <xf numFmtId="0" fontId="6" fillId="5" borderId="13" xfId="3" applyFont="1" applyFill="1" applyBorder="1" applyAlignment="1">
      <alignment horizontal="center" vertical="center" wrapText="1"/>
    </xf>
    <xf numFmtId="0" fontId="6" fillId="5" borderId="14" xfId="3" applyFont="1" applyFill="1" applyBorder="1" applyAlignment="1">
      <alignment horizontal="center" vertical="center" wrapText="1"/>
    </xf>
    <xf numFmtId="0" fontId="6" fillId="5" borderId="15" xfId="3" applyFont="1" applyFill="1" applyBorder="1" applyAlignment="1">
      <alignment horizontal="center" vertical="center" wrapText="1"/>
    </xf>
  </cellXfs>
  <cellStyles count="4">
    <cellStyle name="Currency" xfId="1" builtinId="4"/>
    <cellStyle name="Normal" xfId="0" builtinId="0"/>
    <cellStyle name="Normal 2" xfId="3" xr:uid="{00000000-0005-0000-0000-000002000000}"/>
    <cellStyle name="Percent" xfId="2" builtinId="5"/>
  </cellStyles>
  <dxfs count="12">
    <dxf>
      <font>
        <b val="0"/>
        <i val="0"/>
        <strike val="0"/>
        <condense val="0"/>
        <extend val="0"/>
        <outline val="0"/>
        <shadow val="0"/>
        <u val="none"/>
        <vertAlign val="baseline"/>
        <sz val="10"/>
        <color rgb="FF000000"/>
        <name val="Calibri"/>
        <scheme val="minor"/>
      </font>
      <fill>
        <patternFill patternType="none">
          <bgColor auto="1"/>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Calibri"/>
        <scheme val="minor"/>
      </font>
      <numFmt numFmtId="0" formatCode="General"/>
      <fill>
        <patternFill patternType="none">
          <bgColor auto="1"/>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Calibri"/>
        <scheme val="minor"/>
      </font>
      <numFmt numFmtId="0" formatCode="General"/>
      <fill>
        <patternFill patternType="none">
          <bgColor auto="1"/>
        </patternFill>
      </fill>
      <alignment horizontal="left" vertical="top" textRotation="0" wrapText="1" indent="0" justifyLastLine="0" shrinkToFit="0" readingOrder="0"/>
      <border diagonalUp="0" diagonalDown="0" outline="0">
        <left/>
        <right/>
        <top style="thin">
          <color theme="4" tint="0.39997558519241921"/>
        </top>
        <bottom/>
      </border>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auto="1"/>
        <name val="Calibri"/>
        <scheme val="minor"/>
      </font>
      <numFmt numFmtId="0" formatCode="General"/>
      <fill>
        <patternFill patternType="none">
          <bgColor auto="1"/>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scheme val="minor"/>
      </font>
      <fill>
        <patternFill patternType="none">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Calibri"/>
        <scheme val="minor"/>
      </font>
      <fill>
        <patternFill patternType="none">
          <bgColor auto="1"/>
        </patternFill>
      </fill>
      <border diagonalUp="0" diagonalDown="0" outline="0">
        <left/>
        <right/>
        <top style="thin">
          <color theme="4" tint="0.39997558519241921"/>
        </top>
        <bottom/>
      </border>
    </dxf>
    <dxf>
      <border outline="0">
        <left style="thin">
          <color theme="4" tint="0.39997558519241921"/>
        </left>
        <right style="thin">
          <color theme="4" tint="0.39997558519241921"/>
        </right>
      </border>
    </dxf>
    <dxf>
      <font>
        <b val="0"/>
        <i val="0"/>
        <strike val="0"/>
        <condense val="0"/>
        <extend val="0"/>
        <outline val="0"/>
        <shadow val="0"/>
        <u val="none"/>
        <vertAlign val="baseline"/>
        <sz val="10"/>
        <color auto="1"/>
        <name val="Calibri"/>
        <scheme val="minor"/>
      </font>
      <fill>
        <patternFill patternType="none">
          <bgColor auto="1"/>
        </patternFill>
      </fill>
      <alignment horizontal="left" vertical="top" textRotation="0" wrapText="1" indent="0" justifyLastLine="0" shrinkToFit="0" readingOrder="0"/>
    </dxf>
    <dxf>
      <font>
        <strike val="0"/>
        <outline val="0"/>
        <shadow val="0"/>
        <u val="none"/>
        <vertAlign val="baseline"/>
        <sz val="10"/>
        <name val="Calibri"/>
        <scheme val="minor"/>
      </font>
      <fill>
        <patternFill patternType="none">
          <bgColor auto="1"/>
        </patternFill>
      </fill>
      <alignment horizontal="center" textRotation="0" indent="0" justifyLastLine="0" shrinkToFit="0" readingOrder="0"/>
    </dxf>
  </dxfs>
  <tableStyles count="0" defaultTableStyle="TableStyleMedium2" defaultPivotStyle="PivotStyleLight16"/>
  <colors>
    <mruColors>
      <color rgb="FFFFFFCC"/>
      <color rgb="FFFFFF00"/>
      <color rgb="FFCC66FF"/>
      <color rgb="FFCC99FF"/>
      <color rgb="FF00FFFF"/>
      <color rgb="FFFFFF99"/>
      <color rgb="FF9900CC"/>
      <color rgb="FFCC99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Eardley" refreshedDate="44680.538713078706" missingItemsLimit="0" createdVersion="4" refreshedVersion="7" minRefreshableVersion="3" recordCount="117" xr:uid="{00000000-000A-0000-FFFF-FFFF01000000}">
  <cacheSource type="worksheet">
    <worksheetSource name="Table3"/>
  </cacheSource>
  <cacheFields count="9">
    <cacheField name="LWDA" numFmtId="0">
      <sharedItems/>
    </cacheField>
    <cacheField name="Location" numFmtId="0">
      <sharedItems count="1">
        <s v="Nashville"/>
      </sharedItems>
    </cacheField>
    <cacheField name="Center Type" numFmtId="0">
      <sharedItems/>
    </cacheField>
    <cacheField name="Partner" numFmtId="0">
      <sharedItems count="10">
        <s v="WIOA Title IV - Vocational Rehabilitation"/>
        <s v="WIOA Title III - Wagner Peyser"/>
        <s v="WIOA Title II - Adult Education"/>
        <s v="WIOA Title I - Youth"/>
        <s v="WIOA Title I - Dislocated Worker"/>
        <s v="WIOA Title I - Adult"/>
        <s v="TAA"/>
        <s v="SNAP - State"/>
        <s v="RESEA - State"/>
        <s v="JVSG - CONS"/>
      </sharedItems>
    </cacheField>
    <cacheField name="Cost Category" numFmtId="0">
      <sharedItems count="2">
        <s v="Non-Shared Direct"/>
        <s v="Infrastructure Costs"/>
      </sharedItems>
    </cacheField>
    <cacheField name="Cost Pool" numFmtId="0">
      <sharedItems/>
    </cacheField>
    <cacheField name="Cost Item" numFmtId="0">
      <sharedItems containsBlank="1"/>
    </cacheField>
    <cacheField name="Allocation Base" numFmtId="0">
      <sharedItems count="3">
        <s v="Direct"/>
        <s v="FTE"/>
        <s v="Square Footage"/>
      </sharedItems>
    </cacheField>
    <cacheField name="Cost" numFmtId="44">
      <sharedItems containsString="0" containsBlank="1" containsNumber="1" minValue="0" maxValue="16536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7">
  <r>
    <s v="Northern Middle"/>
    <x v="0"/>
    <s v="Comprehensive"/>
    <x v="0"/>
    <x v="0"/>
    <s v="Benefits"/>
    <s v="V R Staff"/>
    <x v="0"/>
    <n v="0"/>
  </r>
  <r>
    <s v="Northern Middle"/>
    <x v="0"/>
    <s v="Comprehensive"/>
    <x v="1"/>
    <x v="0"/>
    <s v="Benefits"/>
    <s v="Wagner Peyser Staff"/>
    <x v="0"/>
    <n v="134"/>
  </r>
  <r>
    <s v="Northern Middle"/>
    <x v="0"/>
    <s v="Comprehensive"/>
    <x v="2"/>
    <x v="0"/>
    <s v="Benefits"/>
    <s v="A E Staff"/>
    <x v="0"/>
    <n v="1428.0674999999999"/>
  </r>
  <r>
    <s v="Northern Middle"/>
    <x v="0"/>
    <s v="Comprehensive"/>
    <x v="3"/>
    <x v="0"/>
    <s v="Benefits"/>
    <s v="WIOA Staff"/>
    <x v="0"/>
    <n v="1500"/>
  </r>
  <r>
    <s v="Northern Middle"/>
    <x v="0"/>
    <s v="Comprehensive"/>
    <x v="3"/>
    <x v="0"/>
    <s v="Benefits"/>
    <s v="WIOA Staff"/>
    <x v="0"/>
    <n v="5000"/>
  </r>
  <r>
    <s v="Northern Middle"/>
    <x v="0"/>
    <s v="Comprehensive"/>
    <x v="4"/>
    <x v="0"/>
    <s v="Benefits"/>
    <s v="WIOA Staff"/>
    <x v="0"/>
    <n v="13746.75"/>
  </r>
  <r>
    <s v="Northern Middle"/>
    <x v="0"/>
    <s v="Comprehensive"/>
    <x v="4"/>
    <x v="0"/>
    <s v="Benefits"/>
    <s v="WIOA Staff"/>
    <x v="0"/>
    <n v="358888"/>
  </r>
  <r>
    <s v="Northern Middle"/>
    <x v="0"/>
    <s v="Comprehensive"/>
    <x v="4"/>
    <x v="0"/>
    <s v="Benefits"/>
    <s v="WIOA Staff"/>
    <x v="0"/>
    <n v="185"/>
  </r>
  <r>
    <s v="Northern Middle"/>
    <x v="0"/>
    <s v="Comprehensive"/>
    <x v="5"/>
    <x v="0"/>
    <s v="Benefits"/>
    <s v="WIOA Staff"/>
    <x v="0"/>
    <n v="412.5"/>
  </r>
  <r>
    <s v="Northern Middle"/>
    <x v="0"/>
    <s v="Comprehensive"/>
    <x v="5"/>
    <x v="0"/>
    <s v="Benefits"/>
    <s v="Job Coach"/>
    <x v="0"/>
    <n v="6000"/>
  </r>
  <r>
    <s v="Northern Middle"/>
    <x v="0"/>
    <s v="Comprehensive"/>
    <x v="5"/>
    <x v="0"/>
    <s v="Benefits"/>
    <s v="WIOA Staff"/>
    <x v="0"/>
    <n v="1125"/>
  </r>
  <r>
    <s v="Northern Middle"/>
    <x v="0"/>
    <s v="Comprehensive"/>
    <x v="5"/>
    <x v="0"/>
    <s v="Benefits"/>
    <s v="WIOA Staff"/>
    <x v="0"/>
    <n v="1125"/>
  </r>
  <r>
    <s v="Northern Middle"/>
    <x v="0"/>
    <s v="Comprehensive"/>
    <x v="6"/>
    <x v="0"/>
    <s v="Benefits"/>
    <s v="TAA Staff"/>
    <x v="0"/>
    <n v="174.9075"/>
  </r>
  <r>
    <s v="Northern Middle"/>
    <x v="0"/>
    <s v="Comprehensive"/>
    <x v="7"/>
    <x v="0"/>
    <s v="Benefits"/>
    <s v="SNAP Staff"/>
    <x v="0"/>
    <n v="15332.04"/>
  </r>
  <r>
    <s v="Northern Middle"/>
    <x v="0"/>
    <s v="Comprehensive"/>
    <x v="8"/>
    <x v="0"/>
    <s v="Benefits"/>
    <s v="RESEA Staff"/>
    <x v="0"/>
    <n v="1596.0825"/>
  </r>
  <r>
    <s v="Northern Middle"/>
    <x v="0"/>
    <s v="Comprehensive"/>
    <x v="9"/>
    <x v="0"/>
    <s v="Benefits"/>
    <s v="Vets Staff"/>
    <x v="0"/>
    <n v="9755.9925000000003"/>
  </r>
  <r>
    <s v="Northern Middle"/>
    <x v="0"/>
    <s v="Comprehensive"/>
    <x v="3"/>
    <x v="1"/>
    <s v="Communications"/>
    <s v="Telelphones"/>
    <x v="1"/>
    <n v="15332.04"/>
  </r>
  <r>
    <s v="Northern Middle"/>
    <x v="0"/>
    <s v="Comprehensive"/>
    <x v="3"/>
    <x v="1"/>
    <s v="Communications"/>
    <s v="Internet"/>
    <x v="1"/>
    <n v="216.0675"/>
  </r>
  <r>
    <s v="Northern Middle"/>
    <x v="0"/>
    <s v="Comprehensive"/>
    <x v="3"/>
    <x v="1"/>
    <s v="Communications"/>
    <s v="Telelphones"/>
    <x v="1"/>
    <n v="60.435000000000002"/>
  </r>
  <r>
    <s v="Northern Middle"/>
    <x v="0"/>
    <s v="Comprehensive"/>
    <x v="3"/>
    <x v="1"/>
    <s v="Communications"/>
    <s v="Internet"/>
    <x v="1"/>
    <n v="9755.9925000000003"/>
  </r>
  <r>
    <s v="Northern Middle"/>
    <x v="0"/>
    <s v="Comprehensive"/>
    <x v="3"/>
    <x v="1"/>
    <s v="Communications"/>
    <s v="Internet"/>
    <x v="1"/>
    <n v="56218.267500000002"/>
  </r>
  <r>
    <s v="Northern Middle"/>
    <x v="0"/>
    <s v="Comprehensive"/>
    <x v="3"/>
    <x v="1"/>
    <s v="Communications"/>
    <s v="Telelphones"/>
    <x v="1"/>
    <n v="185.86500000000001"/>
  </r>
  <r>
    <s v="Northern Middle"/>
    <x v="0"/>
    <s v="Comprehensive"/>
    <x v="3"/>
    <x v="1"/>
    <s v="Communications"/>
    <s v="Telelphones"/>
    <x v="1"/>
    <n v="1596.0825"/>
  </r>
  <r>
    <s v="Northern Middle"/>
    <x v="0"/>
    <s v="Comprehensive"/>
    <x v="3"/>
    <x v="1"/>
    <s v="Communications"/>
    <s v="Internet"/>
    <x v="1"/>
    <n v="45470.43"/>
  </r>
  <r>
    <s v="Northern Middle"/>
    <x v="0"/>
    <s v="Comprehensive"/>
    <x v="3"/>
    <x v="1"/>
    <s v="Communications"/>
    <s v="Internet"/>
    <x v="1"/>
    <n v="97.800000000000011"/>
  </r>
  <r>
    <s v="Northern Middle"/>
    <x v="0"/>
    <s v="Comprehensive"/>
    <x v="3"/>
    <x v="1"/>
    <s v="Communications"/>
    <s v="Postage"/>
    <x v="1"/>
    <n v="664.08"/>
  </r>
  <r>
    <s v="Northern Middle"/>
    <x v="0"/>
    <s v="Comprehensive"/>
    <x v="4"/>
    <x v="1"/>
    <s v="Maintenance"/>
    <s v="Janitorial"/>
    <x v="2"/>
    <n v="9589.42"/>
  </r>
  <r>
    <s v="Northern Middle"/>
    <x v="0"/>
    <s v="Comprehensive"/>
    <x v="4"/>
    <x v="1"/>
    <s v="Maintenance"/>
    <s v="Janitorial"/>
    <x v="2"/>
    <n v="336.92"/>
  </r>
  <r>
    <s v="Northern Middle"/>
    <x v="0"/>
    <s v="Comprehensive"/>
    <x v="4"/>
    <x v="1"/>
    <s v="Maintenance"/>
    <s v="Buiding Maintenance"/>
    <x v="2"/>
    <n v="83.88"/>
  </r>
  <r>
    <s v="Northern Middle"/>
    <x v="0"/>
    <s v="Comprehensive"/>
    <x v="4"/>
    <x v="1"/>
    <s v="Maintenance"/>
    <s v="Buiding Maintenance"/>
    <x v="2"/>
    <n v="8934.1"/>
  </r>
  <r>
    <s v="Northern Middle"/>
    <x v="0"/>
    <s v="Comprehensive"/>
    <x v="5"/>
    <x v="1"/>
    <s v="Maintenance"/>
    <s v="Buiding Maintenance"/>
    <x v="2"/>
    <n v="18000"/>
  </r>
  <r>
    <s v="Northern Middle"/>
    <x v="0"/>
    <s v="Comprehensive"/>
    <x v="5"/>
    <x v="1"/>
    <s v="Maintenance"/>
    <s v="Buiding Maintenance"/>
    <x v="2"/>
    <n v="20000"/>
  </r>
  <r>
    <s v="Northern Middle"/>
    <x v="0"/>
    <s v="Comprehensive"/>
    <x v="5"/>
    <x v="1"/>
    <s v="Maintenance"/>
    <s v="Buiding Maintenance"/>
    <x v="2"/>
    <n v="1500"/>
  </r>
  <r>
    <s v="Northern Middle"/>
    <x v="0"/>
    <s v="Comprehensive"/>
    <x v="5"/>
    <x v="1"/>
    <s v="Maintenance"/>
    <s v="Buiding Maintenance"/>
    <x v="2"/>
    <n v="63978.649999999994"/>
  </r>
  <r>
    <s v="Northern Middle"/>
    <x v="0"/>
    <s v="Comprehensive"/>
    <x v="4"/>
    <x v="1"/>
    <s v="Printing"/>
    <s v="Printing"/>
    <x v="1"/>
    <n v="251.25"/>
  </r>
  <r>
    <s v="Northern Middle"/>
    <x v="0"/>
    <s v="Comprehensive"/>
    <x v="4"/>
    <x v="1"/>
    <s v="Printing"/>
    <s v="Printing"/>
    <x v="1"/>
    <n v="1165.22"/>
  </r>
  <r>
    <s v="Northern Middle"/>
    <x v="0"/>
    <s v="Comprehensive"/>
    <x v="4"/>
    <x v="1"/>
    <s v="Printing"/>
    <s v="Printing"/>
    <x v="1"/>
    <n v="49109.93"/>
  </r>
  <r>
    <s v="Northern Middle"/>
    <x v="0"/>
    <s v="Comprehensive"/>
    <x v="4"/>
    <x v="1"/>
    <s v="Printing"/>
    <s v="Printing"/>
    <x v="1"/>
    <n v="2.81"/>
  </r>
  <r>
    <s v="Northern Middle"/>
    <x v="0"/>
    <s v="Comprehensive"/>
    <x v="4"/>
    <x v="1"/>
    <s v="Printing"/>
    <s v="Printing"/>
    <x v="1"/>
    <n v="1773.64"/>
  </r>
  <r>
    <s v="Northern Middle"/>
    <x v="0"/>
    <s v="Comprehensive"/>
    <x v="4"/>
    <x v="1"/>
    <s v="Printing"/>
    <s v="Printing"/>
    <x v="1"/>
    <n v="9589.42"/>
  </r>
  <r>
    <s v="Northern Middle"/>
    <x v="0"/>
    <s v="Comprehensive"/>
    <x v="4"/>
    <x v="1"/>
    <s v="Printing"/>
    <s v="Printing"/>
    <x v="1"/>
    <n v="336.91"/>
  </r>
  <r>
    <s v="Northern Middle"/>
    <x v="0"/>
    <s v="Comprehensive"/>
    <x v="4"/>
    <x v="1"/>
    <s v="Printing"/>
    <s v="Printing"/>
    <x v="1"/>
    <n v="83.89"/>
  </r>
  <r>
    <s v="Northern Middle"/>
    <x v="0"/>
    <s v="Comprehensive"/>
    <x v="1"/>
    <x v="0"/>
    <s v="Professional Services"/>
    <s v="Wagner Peyser Staff"/>
    <x v="0"/>
    <n v="56"/>
  </r>
  <r>
    <s v="Northern Middle"/>
    <x v="0"/>
    <s v="Comprehensive"/>
    <x v="5"/>
    <x v="1"/>
    <s v="Professional Services"/>
    <m/>
    <x v="1"/>
    <n v="2000"/>
  </r>
  <r>
    <s v="Northern Middle"/>
    <x v="0"/>
    <s v="Comprehensive"/>
    <x v="6"/>
    <x v="0"/>
    <s v="Professional Services"/>
    <s v="TAA Staff"/>
    <x v="0"/>
    <n v="7169.3325000000004"/>
  </r>
  <r>
    <s v="Northern Middle"/>
    <x v="0"/>
    <s v="Comprehensive"/>
    <x v="7"/>
    <x v="0"/>
    <s v="Professional Services"/>
    <s v="SNAP Staff"/>
    <x v="0"/>
    <n v="60.435000000000002"/>
  </r>
  <r>
    <s v="Northern Middle"/>
    <x v="0"/>
    <s v="Comprehensive"/>
    <x v="8"/>
    <x v="0"/>
    <s v="Professional Services"/>
    <s v="RESEA Staff"/>
    <x v="0"/>
    <n v="74.782499999999999"/>
  </r>
  <r>
    <s v="Northern Middle"/>
    <x v="0"/>
    <s v="Comprehensive"/>
    <x v="9"/>
    <x v="0"/>
    <s v="Professional Services"/>
    <s v="Vets Staff"/>
    <x v="0"/>
    <n v="185.86500000000001"/>
  </r>
  <r>
    <s v="Northern Middle"/>
    <x v="0"/>
    <s v="Comprehensive"/>
    <x v="5"/>
    <x v="1"/>
    <s v="Rentals and Insurance"/>
    <s v="Copier Rental"/>
    <x v="1"/>
    <n v="4000"/>
  </r>
  <r>
    <s v="Northern Middle"/>
    <x v="0"/>
    <s v="Comprehensive"/>
    <x v="5"/>
    <x v="1"/>
    <s v="Rentals and Insurance"/>
    <s v="Building Lease/Rent"/>
    <x v="2"/>
    <n v="5000"/>
  </r>
  <r>
    <s v="Northern Middle"/>
    <x v="0"/>
    <s v="Comprehensive"/>
    <x v="5"/>
    <x v="1"/>
    <s v="Rentals and Insurance"/>
    <s v="Building Lease/Rent"/>
    <x v="2"/>
    <n v="175000"/>
  </r>
  <r>
    <s v="Northern Middle"/>
    <x v="0"/>
    <s v="Comprehensive"/>
    <x v="5"/>
    <x v="1"/>
    <s v="Rentals and Insurance"/>
    <s v="Building Lease/Rent"/>
    <x v="2"/>
    <n v="20000"/>
  </r>
  <r>
    <s v="Northern Middle"/>
    <x v="0"/>
    <s v="Comprehensive"/>
    <x v="5"/>
    <x v="1"/>
    <s v="Rentals and Insurance"/>
    <s v="Building Lease/Rent"/>
    <x v="2"/>
    <n v="20000"/>
  </r>
  <r>
    <s v="Northern Middle"/>
    <x v="0"/>
    <s v="Comprehensive"/>
    <x v="5"/>
    <x v="1"/>
    <s v="Rentals and Insurance"/>
    <s v="Building Lease/Rent"/>
    <x v="2"/>
    <n v="5000"/>
  </r>
  <r>
    <s v="Northern Middle"/>
    <x v="0"/>
    <s v="Comprehensive"/>
    <x v="5"/>
    <x v="1"/>
    <s v="Rentals and Insurance"/>
    <s v="Building Lease/Rent"/>
    <x v="2"/>
    <n v="1695.63"/>
  </r>
  <r>
    <s v="Northern Middle"/>
    <x v="0"/>
    <s v="Comprehensive"/>
    <x v="5"/>
    <x v="1"/>
    <s v="Rentals and Insurance"/>
    <s v="Building Lease/Rent"/>
    <x v="2"/>
    <m/>
  </r>
  <r>
    <s v="Northern Middle"/>
    <x v="0"/>
    <s v="Comprehensive"/>
    <x v="5"/>
    <x v="1"/>
    <s v="Rentals and Insurance"/>
    <s v="Building Lease/Rent"/>
    <x v="2"/>
    <n v="15000"/>
  </r>
  <r>
    <s v="Northern Middle"/>
    <x v="0"/>
    <s v="Comprehensive"/>
    <x v="0"/>
    <x v="0"/>
    <s v="Salaries"/>
    <s v="V R Staff"/>
    <x v="0"/>
    <n v="0"/>
  </r>
  <r>
    <s v="Northern Middle"/>
    <x v="0"/>
    <s v="Comprehensive"/>
    <x v="1"/>
    <x v="0"/>
    <s v="Salaries"/>
    <s v="Wagner Peyser Staff"/>
    <x v="0"/>
    <n v="180"/>
  </r>
  <r>
    <s v="Northern Middle"/>
    <x v="0"/>
    <s v="Comprehensive"/>
    <x v="2"/>
    <x v="0"/>
    <s v="Salaries"/>
    <s v="A E Staff"/>
    <x v="0"/>
    <n v="21537"/>
  </r>
  <r>
    <s v="Northern Middle"/>
    <x v="0"/>
    <s v="Comprehensive"/>
    <x v="3"/>
    <x v="0"/>
    <s v="Salaries"/>
    <s v="WIOA Staff"/>
    <x v="0"/>
    <n v="10346.67"/>
  </r>
  <r>
    <s v="Northern Middle"/>
    <x v="0"/>
    <s v="Comprehensive"/>
    <x v="3"/>
    <x v="0"/>
    <s v="Salaries"/>
    <s v="WIOA Staff"/>
    <x v="0"/>
    <n v="6561.8924999999999"/>
  </r>
  <r>
    <s v="Northern Middle"/>
    <x v="0"/>
    <s v="Comprehensive"/>
    <x v="3"/>
    <x v="0"/>
    <s v="Salaries"/>
    <s v="WIOA Staff"/>
    <x v="0"/>
    <n v="537.34500000000003"/>
  </r>
  <r>
    <s v="Northern Middle"/>
    <x v="0"/>
    <s v="Comprehensive"/>
    <x v="3"/>
    <x v="0"/>
    <s v="Salaries"/>
    <s v="WIOA Staff"/>
    <x v="0"/>
    <n v="36867.78"/>
  </r>
  <r>
    <s v="Northern Middle"/>
    <x v="0"/>
    <s v="Comprehensive"/>
    <x v="3"/>
    <x v="0"/>
    <s v="Salaries"/>
    <s v="WIOA Staff"/>
    <x v="0"/>
    <n v="150.44999999999999"/>
  </r>
  <r>
    <s v="Northern Middle"/>
    <x v="0"/>
    <s v="Comprehensive"/>
    <x v="3"/>
    <x v="0"/>
    <s v="Salaries"/>
    <s v="WIOA Staff"/>
    <x v="0"/>
    <n v="3500"/>
  </r>
  <r>
    <s v="Northern Middle"/>
    <x v="0"/>
    <s v="Comprehensive"/>
    <x v="5"/>
    <x v="0"/>
    <s v="Salaries"/>
    <s v="WIOA Staff"/>
    <x v="0"/>
    <n v="4486.7700000000004"/>
  </r>
  <r>
    <s v="Northern Middle"/>
    <x v="0"/>
    <s v="Comprehensive"/>
    <x v="5"/>
    <x v="0"/>
    <s v="Salaries"/>
    <s v="Job Coach"/>
    <x v="0"/>
    <n v="6500"/>
  </r>
  <r>
    <s v="Northern Middle"/>
    <x v="0"/>
    <s v="Comprehensive"/>
    <x v="5"/>
    <x v="0"/>
    <s v="Salaries"/>
    <s v="WIOA Staff"/>
    <x v="0"/>
    <n v="150750"/>
  </r>
  <r>
    <s v="Northern Middle"/>
    <x v="0"/>
    <s v="Comprehensive"/>
    <x v="6"/>
    <x v="0"/>
    <s v="Salaries"/>
    <s v="TAA Staff"/>
    <x v="0"/>
    <n v="577.32749999999999"/>
  </r>
  <r>
    <s v="Northern Middle"/>
    <x v="0"/>
    <s v="Comprehensive"/>
    <x v="7"/>
    <x v="0"/>
    <s v="Salaries"/>
    <s v="SNAP Staff"/>
    <x v="0"/>
    <n v="9755.9925000000003"/>
  </r>
  <r>
    <s v="Northern Middle"/>
    <x v="0"/>
    <s v="Comprehensive"/>
    <x v="8"/>
    <x v="0"/>
    <s v="Salaries"/>
    <s v="RESEA Staff"/>
    <x v="0"/>
    <n v="15332.04"/>
  </r>
  <r>
    <s v="Northern Middle"/>
    <x v="0"/>
    <s v="Comprehensive"/>
    <x v="9"/>
    <x v="0"/>
    <s v="Salaries"/>
    <s v="Vets Staff"/>
    <x v="0"/>
    <n v="1596.0825"/>
  </r>
  <r>
    <s v="Northern Middle"/>
    <x v="0"/>
    <s v="Comprehensive"/>
    <x v="0"/>
    <x v="0"/>
    <s v="Supplies"/>
    <s v="V R Staff"/>
    <x v="0"/>
    <n v="0"/>
  </r>
  <r>
    <s v="Northern Middle"/>
    <x v="0"/>
    <s v="Comprehensive"/>
    <x v="3"/>
    <x v="1"/>
    <s v="Supplies"/>
    <s v="Supplies"/>
    <x v="1"/>
    <n v="174.9075"/>
  </r>
  <r>
    <s v="Northern Middle"/>
    <x v="0"/>
    <s v="Comprehensive"/>
    <x v="3"/>
    <x v="1"/>
    <s v="Supplies"/>
    <s v="Supplies"/>
    <x v="1"/>
    <n v="17348.760000000002"/>
  </r>
  <r>
    <s v="Northern Middle"/>
    <x v="0"/>
    <s v="Comprehensive"/>
    <x v="3"/>
    <x v="1"/>
    <s v="Supplies"/>
    <s v="Supplies"/>
    <x v="1"/>
    <n v="7169.3325000000004"/>
  </r>
  <r>
    <s v="Northern Middle"/>
    <x v="0"/>
    <s v="Comprehensive"/>
    <x v="3"/>
    <x v="1"/>
    <s v="Supplies"/>
    <s v="Supplies"/>
    <x v="1"/>
    <n v="577.32749999999999"/>
  </r>
  <r>
    <s v="Northern Middle"/>
    <x v="0"/>
    <s v="Comprehensive"/>
    <x v="3"/>
    <x v="1"/>
    <s v="Supplies"/>
    <s v="Supplies"/>
    <x v="1"/>
    <n v="38053.53"/>
  </r>
  <r>
    <s v="Northern Middle"/>
    <x v="0"/>
    <s v="Comprehensive"/>
    <x v="3"/>
    <x v="1"/>
    <s v="Supplies"/>
    <s v="Supplies"/>
    <x v="1"/>
    <n v="74.782499999999999"/>
  </r>
  <r>
    <s v="Northern Middle"/>
    <x v="0"/>
    <s v="Comprehensive"/>
    <x v="4"/>
    <x v="1"/>
    <s v="Supplies"/>
    <s v="Supplies"/>
    <x v="1"/>
    <n v="35000"/>
  </r>
  <r>
    <s v="Northern Middle"/>
    <x v="0"/>
    <s v="Comprehensive"/>
    <x v="4"/>
    <x v="1"/>
    <s v="Supplies"/>
    <s v="Supplies"/>
    <x v="1"/>
    <n v="1000"/>
  </r>
  <r>
    <s v="Northern Middle"/>
    <x v="0"/>
    <s v="Comprehensive"/>
    <x v="1"/>
    <x v="0"/>
    <s v="Third Party Professional"/>
    <s v="Wagner Peyser Staff"/>
    <x v="0"/>
    <n v="100"/>
  </r>
  <r>
    <s v="Northern Middle"/>
    <x v="0"/>
    <s v="Comprehensive"/>
    <x v="1"/>
    <x v="0"/>
    <s v="Training for Employees"/>
    <s v="Wagner Peyser Staff"/>
    <x v="0"/>
    <n v="17000"/>
  </r>
  <r>
    <s v="Northern Middle"/>
    <x v="0"/>
    <s v="Comprehensive"/>
    <x v="4"/>
    <x v="0"/>
    <s v="Training for Employees"/>
    <s v="WIOA Staff"/>
    <x v="0"/>
    <n v="8934.1"/>
  </r>
  <r>
    <s v="Northern Middle"/>
    <x v="0"/>
    <s v="Comprehensive"/>
    <x v="4"/>
    <x v="0"/>
    <s v="Training for Employees"/>
    <s v="WIOA Staff"/>
    <x v="0"/>
    <n v="251.24"/>
  </r>
  <r>
    <s v="Northern Middle"/>
    <x v="0"/>
    <s v="Comprehensive"/>
    <x v="4"/>
    <x v="0"/>
    <s v="Training for Employees"/>
    <s v="WIOA Staff"/>
    <x v="0"/>
    <n v="1165.22"/>
  </r>
  <r>
    <s v="Northern Middle"/>
    <x v="0"/>
    <s v="Comprehensive"/>
    <x v="4"/>
    <x v="0"/>
    <s v="Training for Employees"/>
    <s v="WIOA Staff"/>
    <x v="0"/>
    <n v="49109.93"/>
  </r>
  <r>
    <s v="Northern Middle"/>
    <x v="0"/>
    <s v="Comprehensive"/>
    <x v="4"/>
    <x v="0"/>
    <s v="Training for Employees"/>
    <s v="WIOA Staff"/>
    <x v="0"/>
    <n v="2.81"/>
  </r>
  <r>
    <s v="Northern Middle"/>
    <x v="0"/>
    <s v="Comprehensive"/>
    <x v="4"/>
    <x v="0"/>
    <s v="Training for Employees"/>
    <s v="WIOA Staff"/>
    <x v="0"/>
    <n v="1773.64"/>
  </r>
  <r>
    <s v="Northern Middle"/>
    <x v="0"/>
    <s v="Comprehensive"/>
    <x v="4"/>
    <x v="0"/>
    <s v="Training for Employees"/>
    <s v="WIOA Staff"/>
    <x v="0"/>
    <n v="12300"/>
  </r>
  <r>
    <s v="Northern Middle"/>
    <x v="0"/>
    <s v="Comprehensive"/>
    <x v="4"/>
    <x v="0"/>
    <s v="Training for Employees"/>
    <s v="WIOA Staff"/>
    <x v="0"/>
    <n v="1800"/>
  </r>
  <r>
    <s v="Northern Middle"/>
    <x v="0"/>
    <s v="Comprehensive"/>
    <x v="6"/>
    <x v="0"/>
    <s v="Training for Employees"/>
    <s v="TAA Staff"/>
    <x v="0"/>
    <n v="38053.53"/>
  </r>
  <r>
    <s v="Northern Middle"/>
    <x v="0"/>
    <s v="Comprehensive"/>
    <x v="7"/>
    <x v="0"/>
    <s v="Training for Employees"/>
    <s v="SNAP Staff"/>
    <x v="0"/>
    <n v="56218.267500000002"/>
  </r>
  <r>
    <s v="Northern Middle"/>
    <x v="0"/>
    <s v="Comprehensive"/>
    <x v="8"/>
    <x v="0"/>
    <s v="Training for Employees"/>
    <s v="RESEA Staff"/>
    <x v="0"/>
    <n v="216.0675"/>
  </r>
  <r>
    <s v="Northern Middle"/>
    <x v="0"/>
    <s v="Comprehensive"/>
    <x v="9"/>
    <x v="0"/>
    <s v="Training for Employees"/>
    <s v="Vets Staff"/>
    <x v="0"/>
    <n v="130.49250000000001"/>
  </r>
  <r>
    <s v="Northern Middle"/>
    <x v="0"/>
    <s v="Comprehensive"/>
    <x v="0"/>
    <x v="0"/>
    <s v="Travel"/>
    <s v="V R Staff"/>
    <x v="0"/>
    <n v="338"/>
  </r>
  <r>
    <s v="Northern Middle"/>
    <x v="0"/>
    <s v="Comprehensive"/>
    <x v="1"/>
    <x v="0"/>
    <s v="Travel"/>
    <s v="Wagner Peyser Staff"/>
    <x v="0"/>
    <n v="13999.86"/>
  </r>
  <r>
    <s v="Northern Middle"/>
    <x v="0"/>
    <s v="Comprehensive"/>
    <x v="4"/>
    <x v="0"/>
    <s v="Travel"/>
    <s v="WIOA Staff"/>
    <x v="0"/>
    <n v="27900"/>
  </r>
  <r>
    <s v="Northern Middle"/>
    <x v="0"/>
    <s v="Comprehensive"/>
    <x v="4"/>
    <x v="0"/>
    <s v="Travel"/>
    <s v="WIOA Staff"/>
    <x v="0"/>
    <n v="300.75"/>
  </r>
  <r>
    <s v="Northern Middle"/>
    <x v="0"/>
    <s v="Comprehensive"/>
    <x v="4"/>
    <x v="0"/>
    <s v="Travel"/>
    <s v="WIOA Staff"/>
    <x v="0"/>
    <n v="300.75"/>
  </r>
  <r>
    <s v="Northern Middle"/>
    <x v="0"/>
    <s v="Comprehensive"/>
    <x v="0"/>
    <x v="0"/>
    <s v="Travel"/>
    <s v="WIOA Staff"/>
    <x v="0"/>
    <n v="1653602"/>
  </r>
  <r>
    <s v="Northern Middle"/>
    <x v="0"/>
    <s v="Comprehensive"/>
    <x v="4"/>
    <x v="0"/>
    <s v="Travel"/>
    <s v="WIOA Staff"/>
    <x v="0"/>
    <n v="146337"/>
  </r>
  <r>
    <s v="Northern Middle"/>
    <x v="0"/>
    <s v="Comprehensive"/>
    <x v="4"/>
    <x v="0"/>
    <s v="Travel"/>
    <s v="WIOA Staff"/>
    <x v="0"/>
    <n v="4000"/>
  </r>
  <r>
    <s v="Northern Middle"/>
    <x v="0"/>
    <s v="Comprehensive"/>
    <x v="4"/>
    <x v="0"/>
    <s v="Travel"/>
    <s v="WIOA Staff"/>
    <x v="0"/>
    <n v="46000"/>
  </r>
  <r>
    <s v="Northern Middle"/>
    <x v="0"/>
    <s v="Comprehensive"/>
    <x v="4"/>
    <x v="0"/>
    <s v="Travel"/>
    <s v="WIOA Staff"/>
    <x v="0"/>
    <n v="5500"/>
  </r>
  <r>
    <s v="Northern Middle"/>
    <x v="0"/>
    <s v="Comprehensive"/>
    <x v="6"/>
    <x v="0"/>
    <s v="Travel"/>
    <s v="TAA Staff"/>
    <x v="0"/>
    <n v="74.782499999999999"/>
  </r>
  <r>
    <s v="Northern Middle"/>
    <x v="0"/>
    <s v="Comprehensive"/>
    <x v="7"/>
    <x v="0"/>
    <s v="Travel"/>
    <s v="SNAP Staff"/>
    <x v="0"/>
    <n v="185.86500000000001"/>
  </r>
  <r>
    <s v="Northern Middle"/>
    <x v="0"/>
    <s v="Comprehensive"/>
    <x v="8"/>
    <x v="0"/>
    <s v="Travel"/>
    <s v="RESEA Staff"/>
    <x v="0"/>
    <n v="60.435000000000002"/>
  </r>
  <r>
    <s v="Northern Middle"/>
    <x v="0"/>
    <s v="Comprehensive"/>
    <x v="9"/>
    <x v="0"/>
    <s v="Travel"/>
    <s v="Vets Staff"/>
    <x v="0"/>
    <n v="21537"/>
  </r>
  <r>
    <s v="Northern Middle"/>
    <x v="0"/>
    <s v="Comprehensive"/>
    <x v="4"/>
    <x v="1"/>
    <s v="Utilities"/>
    <s v="Electricity"/>
    <x v="2"/>
    <n v="30000"/>
  </r>
  <r>
    <s v="Northern Middle"/>
    <x v="0"/>
    <s v="Comprehensive"/>
    <x v="4"/>
    <x v="1"/>
    <s v="Utilities"/>
    <s v="Water"/>
    <x v="2"/>
    <n v="5000"/>
  </r>
  <r>
    <s v="Northern Middle"/>
    <x v="0"/>
    <s v="Comprehensive"/>
    <x v="4"/>
    <x v="1"/>
    <s v="Utilities"/>
    <s v="Sewage"/>
    <x v="2"/>
    <n v="35000"/>
  </r>
  <r>
    <s v="Northern Middle"/>
    <x v="0"/>
    <s v="Comprehensive"/>
    <x v="4"/>
    <x v="1"/>
    <s v="Utilities"/>
    <s v="Electricity"/>
    <x v="2"/>
    <n v="140000"/>
  </r>
  <r>
    <s v="Northern Middle"/>
    <x v="0"/>
    <s v="Comprehensive"/>
    <x v="4"/>
    <x v="1"/>
    <s v="Utilities"/>
    <s v="Wa"/>
    <x v="2"/>
    <n v="1000"/>
  </r>
  <r>
    <s v="Northern Middle"/>
    <x v="0"/>
    <s v="Comprehensive"/>
    <x v="4"/>
    <x v="1"/>
    <s v="Utilities"/>
    <s v="Sewage"/>
    <x v="2"/>
    <n v="30156"/>
  </r>
  <r>
    <s v="Northern Middle"/>
    <x v="0"/>
    <s v="Comprehensive"/>
    <x v="4"/>
    <x v="1"/>
    <s v="Utilities"/>
    <s v="Electricity"/>
    <x v="2"/>
    <n v="10554.5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A3:B13" firstHeaderRow="1" firstDataRow="1" firstDataCol="1"/>
  <pivotFields count="9">
    <pivotField showAll="0"/>
    <pivotField axis="axisRow" showAll="0">
      <items count="2">
        <item x="0"/>
        <item t="default"/>
      </items>
    </pivotField>
    <pivotField showAll="0"/>
    <pivotField showAll="0"/>
    <pivotField axis="axisRow" showAll="0">
      <items count="3">
        <item x="1"/>
        <item x="0"/>
        <item t="default"/>
      </items>
    </pivotField>
    <pivotField showAll="0"/>
    <pivotField showAll="0"/>
    <pivotField axis="axisRow" showAll="0">
      <items count="4">
        <item x="0"/>
        <item x="1"/>
        <item x="2"/>
        <item t="default"/>
      </items>
    </pivotField>
    <pivotField dataField="1" numFmtId="44" showAll="0"/>
  </pivotFields>
  <rowFields count="3">
    <field x="7"/>
    <field x="4"/>
    <field x="1"/>
  </rowFields>
  <rowItems count="10">
    <i>
      <x/>
    </i>
    <i r="1">
      <x v="1"/>
    </i>
    <i r="2">
      <x/>
    </i>
    <i>
      <x v="1"/>
    </i>
    <i r="1">
      <x/>
    </i>
    <i r="2">
      <x/>
    </i>
    <i>
      <x v="2"/>
    </i>
    <i r="1">
      <x/>
    </i>
    <i r="2">
      <x/>
    </i>
    <i t="grand">
      <x/>
    </i>
  </rowItems>
  <colItems count="1">
    <i/>
  </colItems>
  <dataFields count="1">
    <dataField name=" Cost" fld="8" baseField="5" baseItem="0" numFmtId="44"/>
  </dataField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2" cacheId="1"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A3:C16" firstHeaderRow="1" firstDataRow="2" firstDataCol="1"/>
  <pivotFields count="9">
    <pivotField showAll="0"/>
    <pivotField axis="axisRow" showAll="0">
      <items count="2">
        <item x="0"/>
        <item t="default"/>
      </items>
    </pivotField>
    <pivotField showAll="0"/>
    <pivotField axis="axisRow" showAll="0">
      <items count="11">
        <item x="6"/>
        <item x="0"/>
        <item x="1"/>
        <item x="2"/>
        <item x="3"/>
        <item x="4"/>
        <item x="5"/>
        <item x="7"/>
        <item x="8"/>
        <item x="9"/>
        <item t="default"/>
      </items>
    </pivotField>
    <pivotField showAll="0"/>
    <pivotField showAll="0"/>
    <pivotField showAll="0"/>
    <pivotField axis="axisCol" showAll="0">
      <items count="4">
        <item x="0"/>
        <item h="1" x="1"/>
        <item h="1" x="2"/>
        <item t="default"/>
      </items>
    </pivotField>
    <pivotField dataField="1" numFmtId="44" showAll="0"/>
  </pivotFields>
  <rowFields count="2">
    <field x="1"/>
    <field x="3"/>
  </rowFields>
  <rowItems count="12">
    <i>
      <x/>
    </i>
    <i r="1">
      <x/>
    </i>
    <i r="1">
      <x v="1"/>
    </i>
    <i r="1">
      <x v="2"/>
    </i>
    <i r="1">
      <x v="3"/>
    </i>
    <i r="1">
      <x v="4"/>
    </i>
    <i r="1">
      <x v="5"/>
    </i>
    <i r="1">
      <x v="6"/>
    </i>
    <i r="1">
      <x v="7"/>
    </i>
    <i r="1">
      <x v="8"/>
    </i>
    <i r="1">
      <x v="9"/>
    </i>
    <i t="grand">
      <x/>
    </i>
  </rowItems>
  <colFields count="1">
    <field x="7"/>
  </colFields>
  <colItems count="2">
    <i>
      <x/>
    </i>
    <i t="grand">
      <x/>
    </i>
  </colItems>
  <dataFields count="1">
    <dataField name=" Cost" fld="8" baseField="1" baseItem="0" numFmtId="44"/>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I120" totalsRowShown="0" headerRowDxfId="11" dataDxfId="10" tableBorderDxfId="9" dataCellStyle="Normal 2">
  <autoFilter ref="A3:I120" xr:uid="{00000000-0009-0000-0100-000003000000}"/>
  <sortState xmlns:xlrd2="http://schemas.microsoft.com/office/spreadsheetml/2017/richdata2" ref="A4:I120">
    <sortCondition ref="F3:F120"/>
  </sortState>
  <tableColumns count="9">
    <tableColumn id="1" xr3:uid="{00000000-0010-0000-0000-000001000000}" name="LWDA" dataDxfId="8"/>
    <tableColumn id="8" xr3:uid="{8A44E2E0-08C3-4962-A842-B231927F3FAC}" name="Location" dataDxfId="7"/>
    <tableColumn id="9" xr3:uid="{ED953928-3C77-4735-93BA-F6AD447029EB}" name="Center Type" dataDxfId="6"/>
    <tableColumn id="2" xr3:uid="{00000000-0010-0000-0000-000002000000}" name="Partner" dataDxfId="5"/>
    <tableColumn id="3" xr3:uid="{00000000-0010-0000-0000-000003000000}" name="Cost Category" dataDxfId="4" dataCellStyle="Normal 2"/>
    <tableColumn id="4" xr3:uid="{00000000-0010-0000-0000-000004000000}" name="Cost Pool" dataDxfId="3"/>
    <tableColumn id="5" xr3:uid="{00000000-0010-0000-0000-000005000000}" name="Cost Item" dataDxfId="2" dataCellStyle="Normal 2"/>
    <tableColumn id="6" xr3:uid="{00000000-0010-0000-0000-000006000000}" name="Allocation Base" dataDxfId="1" dataCellStyle="Normal 2"/>
    <tableColumn id="7" xr3:uid="{00000000-0010-0000-0000-000007000000}" name="Cost"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F1B4B-6EEB-4357-BF64-D158A7FEF429}">
  <dimension ref="A1:G93"/>
  <sheetViews>
    <sheetView topLeftCell="A65" workbookViewId="0">
      <selection activeCell="F7" sqref="F7"/>
    </sheetView>
  </sheetViews>
  <sheetFormatPr defaultRowHeight="15" x14ac:dyDescent="0.25"/>
  <cols>
    <col min="1" max="1" width="21" bestFit="1" customWidth="1"/>
    <col min="2" max="2" width="13.7109375" bestFit="1" customWidth="1"/>
    <col min="3" max="3" width="34.7109375" bestFit="1" customWidth="1"/>
    <col min="4" max="4" width="17.28515625" bestFit="1" customWidth="1"/>
    <col min="5" max="5" width="13.7109375" bestFit="1" customWidth="1"/>
    <col min="6" max="6" width="22.28515625" bestFit="1" customWidth="1"/>
  </cols>
  <sheetData>
    <row r="1" spans="1:7" x14ac:dyDescent="0.25">
      <c r="A1" t="s">
        <v>15</v>
      </c>
      <c r="B1" t="s">
        <v>78</v>
      </c>
      <c r="C1" t="s">
        <v>16</v>
      </c>
      <c r="D1" t="s">
        <v>79</v>
      </c>
      <c r="E1" t="s">
        <v>80</v>
      </c>
      <c r="F1" t="s">
        <v>81</v>
      </c>
      <c r="G1" t="s">
        <v>235</v>
      </c>
    </row>
    <row r="2" spans="1:7" x14ac:dyDescent="0.25">
      <c r="A2" t="s">
        <v>82</v>
      </c>
      <c r="B2" t="s">
        <v>83</v>
      </c>
      <c r="C2" t="s">
        <v>84</v>
      </c>
      <c r="D2" t="s">
        <v>22</v>
      </c>
      <c r="E2" t="s">
        <v>21</v>
      </c>
      <c r="F2" t="s">
        <v>17</v>
      </c>
      <c r="G2" t="s">
        <v>236</v>
      </c>
    </row>
    <row r="3" spans="1:7" x14ac:dyDescent="0.25">
      <c r="A3" t="s">
        <v>85</v>
      </c>
      <c r="B3" t="s">
        <v>86</v>
      </c>
      <c r="C3" t="s">
        <v>87</v>
      </c>
      <c r="D3" t="s">
        <v>20</v>
      </c>
      <c r="E3" t="s">
        <v>7</v>
      </c>
      <c r="F3" t="s">
        <v>18</v>
      </c>
      <c r="G3" t="s">
        <v>237</v>
      </c>
    </row>
    <row r="4" spans="1:7" x14ac:dyDescent="0.25">
      <c r="A4" t="s">
        <v>88</v>
      </c>
      <c r="B4" t="s">
        <v>89</v>
      </c>
      <c r="C4" t="s">
        <v>90</v>
      </c>
      <c r="D4" t="s">
        <v>10</v>
      </c>
      <c r="E4" t="s">
        <v>8</v>
      </c>
      <c r="F4" t="s">
        <v>19</v>
      </c>
      <c r="G4" t="s">
        <v>238</v>
      </c>
    </row>
    <row r="5" spans="1:7" x14ac:dyDescent="0.25">
      <c r="A5" t="s">
        <v>91</v>
      </c>
      <c r="C5" t="s">
        <v>92</v>
      </c>
      <c r="F5" t="s">
        <v>13</v>
      </c>
      <c r="G5" t="s">
        <v>239</v>
      </c>
    </row>
    <row r="6" spans="1:7" x14ac:dyDescent="0.25">
      <c r="A6" t="s">
        <v>93</v>
      </c>
      <c r="C6" t="s">
        <v>94</v>
      </c>
      <c r="F6" t="s">
        <v>28</v>
      </c>
      <c r="G6" t="s">
        <v>240</v>
      </c>
    </row>
    <row r="7" spans="1:7" x14ac:dyDescent="0.25">
      <c r="A7" t="s">
        <v>95</v>
      </c>
      <c r="C7" t="s">
        <v>96</v>
      </c>
      <c r="F7" t="s">
        <v>14</v>
      </c>
      <c r="G7" t="s">
        <v>241</v>
      </c>
    </row>
    <row r="8" spans="1:7" x14ac:dyDescent="0.25">
      <c r="A8" t="s">
        <v>97</v>
      </c>
      <c r="C8" t="s">
        <v>98</v>
      </c>
      <c r="F8" t="s">
        <v>99</v>
      </c>
      <c r="G8" t="s">
        <v>242</v>
      </c>
    </row>
    <row r="9" spans="1:7" x14ac:dyDescent="0.25">
      <c r="A9" t="s">
        <v>100</v>
      </c>
      <c r="C9" t="s">
        <v>101</v>
      </c>
      <c r="F9" t="s">
        <v>102</v>
      </c>
      <c r="G9" t="s">
        <v>243</v>
      </c>
    </row>
    <row r="10" spans="1:7" x14ac:dyDescent="0.25">
      <c r="A10" t="s">
        <v>103</v>
      </c>
      <c r="C10" t="s">
        <v>104</v>
      </c>
      <c r="F10" t="s">
        <v>30</v>
      </c>
      <c r="G10" t="s">
        <v>244</v>
      </c>
    </row>
    <row r="11" spans="1:7" x14ac:dyDescent="0.25">
      <c r="A11" t="s">
        <v>105</v>
      </c>
      <c r="C11" t="s">
        <v>106</v>
      </c>
      <c r="F11" t="s">
        <v>107</v>
      </c>
    </row>
    <row r="12" spans="1:7" x14ac:dyDescent="0.25">
      <c r="A12" t="s">
        <v>108</v>
      </c>
      <c r="C12" t="s">
        <v>109</v>
      </c>
      <c r="F12" t="s">
        <v>110</v>
      </c>
    </row>
    <row r="13" spans="1:7" x14ac:dyDescent="0.25">
      <c r="A13" t="s">
        <v>111</v>
      </c>
      <c r="C13" t="s">
        <v>112</v>
      </c>
      <c r="F13" t="s">
        <v>113</v>
      </c>
    </row>
    <row r="14" spans="1:7" x14ac:dyDescent="0.25">
      <c r="A14" t="s">
        <v>114</v>
      </c>
      <c r="C14" t="s">
        <v>24</v>
      </c>
      <c r="F14" t="s">
        <v>115</v>
      </c>
    </row>
    <row r="15" spans="1:7" x14ac:dyDescent="0.25">
      <c r="A15" t="s">
        <v>116</v>
      </c>
      <c r="C15" t="s">
        <v>117</v>
      </c>
      <c r="F15" t="s">
        <v>118</v>
      </c>
    </row>
    <row r="16" spans="1:7" x14ac:dyDescent="0.25">
      <c r="A16" t="s">
        <v>119</v>
      </c>
      <c r="C16" t="s">
        <v>120</v>
      </c>
      <c r="F16" t="s">
        <v>71</v>
      </c>
    </row>
    <row r="17" spans="1:6" x14ac:dyDescent="0.25">
      <c r="A17" t="s">
        <v>121</v>
      </c>
      <c r="C17" t="s">
        <v>122</v>
      </c>
      <c r="F17" t="s">
        <v>123</v>
      </c>
    </row>
    <row r="18" spans="1:6" x14ac:dyDescent="0.25">
      <c r="A18" t="s">
        <v>124</v>
      </c>
      <c r="C18" t="s">
        <v>125</v>
      </c>
      <c r="F18" t="s">
        <v>126</v>
      </c>
    </row>
    <row r="19" spans="1:6" x14ac:dyDescent="0.25">
      <c r="A19" t="s">
        <v>127</v>
      </c>
      <c r="C19" t="s">
        <v>128</v>
      </c>
      <c r="F19" t="s">
        <v>129</v>
      </c>
    </row>
    <row r="20" spans="1:6" x14ac:dyDescent="0.25">
      <c r="A20" t="s">
        <v>130</v>
      </c>
      <c r="C20" t="s">
        <v>131</v>
      </c>
      <c r="F20" t="s">
        <v>132</v>
      </c>
    </row>
    <row r="21" spans="1:6" x14ac:dyDescent="0.25">
      <c r="A21" t="s">
        <v>133</v>
      </c>
      <c r="C21" t="s">
        <v>134</v>
      </c>
    </row>
    <row r="22" spans="1:6" x14ac:dyDescent="0.25">
      <c r="A22" t="s">
        <v>135</v>
      </c>
      <c r="C22" t="s">
        <v>136</v>
      </c>
    </row>
    <row r="23" spans="1:6" x14ac:dyDescent="0.25">
      <c r="A23" t="s">
        <v>137</v>
      </c>
      <c r="C23" t="s">
        <v>138</v>
      </c>
    </row>
    <row r="24" spans="1:6" x14ac:dyDescent="0.25">
      <c r="A24" t="s">
        <v>139</v>
      </c>
      <c r="C24" t="s">
        <v>140</v>
      </c>
    </row>
    <row r="25" spans="1:6" x14ac:dyDescent="0.25">
      <c r="A25" t="s">
        <v>141</v>
      </c>
      <c r="C25" t="s">
        <v>142</v>
      </c>
    </row>
    <row r="26" spans="1:6" x14ac:dyDescent="0.25">
      <c r="A26" t="s">
        <v>143</v>
      </c>
      <c r="C26" t="s">
        <v>144</v>
      </c>
    </row>
    <row r="27" spans="1:6" x14ac:dyDescent="0.25">
      <c r="A27" t="s">
        <v>145</v>
      </c>
      <c r="C27" t="s">
        <v>146</v>
      </c>
    </row>
    <row r="28" spans="1:6" x14ac:dyDescent="0.25">
      <c r="A28" t="s">
        <v>147</v>
      </c>
      <c r="C28" t="s">
        <v>148</v>
      </c>
    </row>
    <row r="29" spans="1:6" x14ac:dyDescent="0.25">
      <c r="A29" t="s">
        <v>149</v>
      </c>
      <c r="C29" t="s">
        <v>150</v>
      </c>
    </row>
    <row r="30" spans="1:6" x14ac:dyDescent="0.25">
      <c r="A30" t="s">
        <v>151</v>
      </c>
      <c r="C30" t="s">
        <v>152</v>
      </c>
    </row>
    <row r="31" spans="1:6" x14ac:dyDescent="0.25">
      <c r="A31" t="s">
        <v>153</v>
      </c>
      <c r="C31" t="s">
        <v>154</v>
      </c>
    </row>
    <row r="32" spans="1:6" x14ac:dyDescent="0.25">
      <c r="A32" t="s">
        <v>155</v>
      </c>
      <c r="C32" t="s">
        <v>156</v>
      </c>
    </row>
    <row r="33" spans="1:3" x14ac:dyDescent="0.25">
      <c r="A33" t="s">
        <v>157</v>
      </c>
      <c r="C33" t="s">
        <v>158</v>
      </c>
    </row>
    <row r="34" spans="1:3" x14ac:dyDescent="0.25">
      <c r="A34" t="s">
        <v>159</v>
      </c>
      <c r="C34" t="s">
        <v>160</v>
      </c>
    </row>
    <row r="35" spans="1:3" x14ac:dyDescent="0.25">
      <c r="A35" t="s">
        <v>161</v>
      </c>
      <c r="C35" t="s">
        <v>162</v>
      </c>
    </row>
    <row r="36" spans="1:3" x14ac:dyDescent="0.25">
      <c r="A36" t="s">
        <v>163</v>
      </c>
      <c r="C36" t="s">
        <v>164</v>
      </c>
    </row>
    <row r="37" spans="1:3" x14ac:dyDescent="0.25">
      <c r="A37" t="s">
        <v>165</v>
      </c>
      <c r="C37" t="s">
        <v>166</v>
      </c>
    </row>
    <row r="38" spans="1:3" x14ac:dyDescent="0.25">
      <c r="A38" t="s">
        <v>167</v>
      </c>
      <c r="C38" t="s">
        <v>168</v>
      </c>
    </row>
    <row r="39" spans="1:3" x14ac:dyDescent="0.25">
      <c r="A39" t="s">
        <v>169</v>
      </c>
      <c r="C39" t="s">
        <v>170</v>
      </c>
    </row>
    <row r="40" spans="1:3" x14ac:dyDescent="0.25">
      <c r="A40" t="s">
        <v>171</v>
      </c>
      <c r="C40" t="s">
        <v>172</v>
      </c>
    </row>
    <row r="41" spans="1:3" x14ac:dyDescent="0.25">
      <c r="A41" t="s">
        <v>173</v>
      </c>
      <c r="C41" t="s">
        <v>174</v>
      </c>
    </row>
    <row r="42" spans="1:3" x14ac:dyDescent="0.25">
      <c r="A42" t="s">
        <v>175</v>
      </c>
      <c r="C42" t="s">
        <v>176</v>
      </c>
    </row>
    <row r="43" spans="1:3" x14ac:dyDescent="0.25">
      <c r="A43" t="s">
        <v>177</v>
      </c>
      <c r="C43" t="s">
        <v>178</v>
      </c>
    </row>
    <row r="44" spans="1:3" x14ac:dyDescent="0.25">
      <c r="A44" t="s">
        <v>179</v>
      </c>
      <c r="C44" t="s">
        <v>180</v>
      </c>
    </row>
    <row r="45" spans="1:3" x14ac:dyDescent="0.25">
      <c r="A45" t="s">
        <v>181</v>
      </c>
      <c r="C45" t="s">
        <v>182</v>
      </c>
    </row>
    <row r="46" spans="1:3" x14ac:dyDescent="0.25">
      <c r="A46" t="s">
        <v>183</v>
      </c>
      <c r="C46" t="s">
        <v>184</v>
      </c>
    </row>
    <row r="47" spans="1:3" x14ac:dyDescent="0.25">
      <c r="A47" t="s">
        <v>185</v>
      </c>
      <c r="C47" t="s">
        <v>186</v>
      </c>
    </row>
    <row r="48" spans="1:3" x14ac:dyDescent="0.25">
      <c r="A48" t="s">
        <v>187</v>
      </c>
      <c r="C48" t="s">
        <v>188</v>
      </c>
    </row>
    <row r="49" spans="1:3" x14ac:dyDescent="0.25">
      <c r="A49" t="s">
        <v>189</v>
      </c>
      <c r="C49" t="s">
        <v>190</v>
      </c>
    </row>
    <row r="50" spans="1:3" x14ac:dyDescent="0.25">
      <c r="A50" t="s">
        <v>191</v>
      </c>
    </row>
    <row r="51" spans="1:3" x14ac:dyDescent="0.25">
      <c r="A51" t="s">
        <v>192</v>
      </c>
    </row>
    <row r="52" spans="1:3" x14ac:dyDescent="0.25">
      <c r="A52" t="s">
        <v>193</v>
      </c>
    </row>
    <row r="53" spans="1:3" x14ac:dyDescent="0.25">
      <c r="A53" t="s">
        <v>194</v>
      </c>
    </row>
    <row r="54" spans="1:3" x14ac:dyDescent="0.25">
      <c r="A54" t="s">
        <v>195</v>
      </c>
    </row>
    <row r="55" spans="1:3" x14ac:dyDescent="0.25">
      <c r="A55" t="s">
        <v>196</v>
      </c>
    </row>
    <row r="56" spans="1:3" x14ac:dyDescent="0.25">
      <c r="A56" t="s">
        <v>197</v>
      </c>
    </row>
    <row r="57" spans="1:3" x14ac:dyDescent="0.25">
      <c r="A57" t="s">
        <v>198</v>
      </c>
    </row>
    <row r="58" spans="1:3" x14ac:dyDescent="0.25">
      <c r="A58" t="s">
        <v>199</v>
      </c>
    </row>
    <row r="59" spans="1:3" x14ac:dyDescent="0.25">
      <c r="A59" t="s">
        <v>200</v>
      </c>
    </row>
    <row r="60" spans="1:3" x14ac:dyDescent="0.25">
      <c r="A60" t="s">
        <v>201</v>
      </c>
    </row>
    <row r="61" spans="1:3" x14ac:dyDescent="0.25">
      <c r="A61" t="s">
        <v>202</v>
      </c>
    </row>
    <row r="62" spans="1:3" x14ac:dyDescent="0.25">
      <c r="A62" t="s">
        <v>203</v>
      </c>
    </row>
    <row r="63" spans="1:3" x14ac:dyDescent="0.25">
      <c r="A63" t="s">
        <v>204</v>
      </c>
    </row>
    <row r="64" spans="1:3" x14ac:dyDescent="0.25">
      <c r="A64" t="s">
        <v>205</v>
      </c>
    </row>
    <row r="65" spans="1:1" x14ac:dyDescent="0.25">
      <c r="A65" t="s">
        <v>206</v>
      </c>
    </row>
    <row r="66" spans="1:1" x14ac:dyDescent="0.25">
      <c r="A66" t="s">
        <v>207</v>
      </c>
    </row>
    <row r="67" spans="1:1" x14ac:dyDescent="0.25">
      <c r="A67" t="s">
        <v>208</v>
      </c>
    </row>
    <row r="68" spans="1:1" x14ac:dyDescent="0.25">
      <c r="A68" t="s">
        <v>209</v>
      </c>
    </row>
    <row r="69" spans="1:1" x14ac:dyDescent="0.25">
      <c r="A69" t="s">
        <v>210</v>
      </c>
    </row>
    <row r="70" spans="1:1" x14ac:dyDescent="0.25">
      <c r="A70" t="s">
        <v>211</v>
      </c>
    </row>
    <row r="71" spans="1:1" x14ac:dyDescent="0.25">
      <c r="A71" t="s">
        <v>212</v>
      </c>
    </row>
    <row r="72" spans="1:1" x14ac:dyDescent="0.25">
      <c r="A72" t="s">
        <v>213</v>
      </c>
    </row>
    <row r="73" spans="1:1" x14ac:dyDescent="0.25">
      <c r="A73" t="s">
        <v>214</v>
      </c>
    </row>
    <row r="74" spans="1:1" x14ac:dyDescent="0.25">
      <c r="A74" t="s">
        <v>215</v>
      </c>
    </row>
    <row r="75" spans="1:1" x14ac:dyDescent="0.25">
      <c r="A75" t="s">
        <v>216</v>
      </c>
    </row>
    <row r="76" spans="1:1" x14ac:dyDescent="0.25">
      <c r="A76" t="s">
        <v>217</v>
      </c>
    </row>
    <row r="77" spans="1:1" x14ac:dyDescent="0.25">
      <c r="A77" t="s">
        <v>218</v>
      </c>
    </row>
    <row r="78" spans="1:1" x14ac:dyDescent="0.25">
      <c r="A78" t="s">
        <v>219</v>
      </c>
    </row>
    <row r="79" spans="1:1" x14ac:dyDescent="0.25">
      <c r="A79" t="s">
        <v>220</v>
      </c>
    </row>
    <row r="80" spans="1:1" x14ac:dyDescent="0.25">
      <c r="A80" t="s">
        <v>221</v>
      </c>
    </row>
    <row r="81" spans="1:1" x14ac:dyDescent="0.25">
      <c r="A81" t="s">
        <v>222</v>
      </c>
    </row>
    <row r="82" spans="1:1" x14ac:dyDescent="0.25">
      <c r="A82" t="s">
        <v>223</v>
      </c>
    </row>
    <row r="83" spans="1:1" x14ac:dyDescent="0.25">
      <c r="A83" t="s">
        <v>224</v>
      </c>
    </row>
    <row r="84" spans="1:1" x14ac:dyDescent="0.25">
      <c r="A84" t="s">
        <v>225</v>
      </c>
    </row>
    <row r="85" spans="1:1" x14ac:dyDescent="0.25">
      <c r="A85" t="s">
        <v>226</v>
      </c>
    </row>
    <row r="86" spans="1:1" x14ac:dyDescent="0.25">
      <c r="A86" t="s">
        <v>227</v>
      </c>
    </row>
    <row r="87" spans="1:1" x14ac:dyDescent="0.25">
      <c r="A87" t="s">
        <v>228</v>
      </c>
    </row>
    <row r="88" spans="1:1" x14ac:dyDescent="0.25">
      <c r="A88" t="s">
        <v>229</v>
      </c>
    </row>
    <row r="89" spans="1:1" x14ac:dyDescent="0.25">
      <c r="A89" t="s">
        <v>230</v>
      </c>
    </row>
    <row r="90" spans="1:1" x14ac:dyDescent="0.25">
      <c r="A90" t="s">
        <v>231</v>
      </c>
    </row>
    <row r="91" spans="1:1" x14ac:dyDescent="0.25">
      <c r="A91" t="s">
        <v>232</v>
      </c>
    </row>
    <row r="92" spans="1:1" x14ac:dyDescent="0.25">
      <c r="A92" t="s">
        <v>233</v>
      </c>
    </row>
    <row r="93" spans="1:1" x14ac:dyDescent="0.25">
      <c r="A93"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
  <sheetViews>
    <sheetView tabSelected="1" zoomScale="110" zoomScaleNormal="110" workbookViewId="0">
      <selection activeCell="C5" sqref="C5"/>
    </sheetView>
  </sheetViews>
  <sheetFormatPr defaultColWidth="9.28515625" defaultRowHeight="15" x14ac:dyDescent="0.25"/>
  <cols>
    <col min="1" max="2" width="44.42578125" style="9" bestFit="1" customWidth="1"/>
    <col min="3" max="3" width="72.42578125" style="9" customWidth="1"/>
    <col min="4" max="4" width="21.28515625" style="9" bestFit="1" customWidth="1"/>
    <col min="5" max="5" width="21.28515625" style="9" customWidth="1"/>
    <col min="6" max="6" width="21.28515625" style="9" bestFit="1" customWidth="1"/>
    <col min="7" max="7" width="21.28515625" style="9" customWidth="1"/>
    <col min="8" max="8" width="11.42578125" style="9" customWidth="1"/>
    <col min="9" max="10" width="12.28515625" style="9" customWidth="1"/>
    <col min="11" max="11" width="11.7109375" style="9" customWidth="1"/>
    <col min="12" max="12" width="15" style="9" customWidth="1"/>
    <col min="13" max="13" width="14.7109375" style="9" customWidth="1"/>
    <col min="14" max="16384" width="9.28515625" style="9"/>
  </cols>
  <sheetData>
    <row r="1" spans="1:13" x14ac:dyDescent="0.25">
      <c r="A1" s="92" t="s">
        <v>5</v>
      </c>
      <c r="B1" s="92"/>
      <c r="C1" s="92"/>
      <c r="D1" s="92"/>
      <c r="E1" s="35"/>
    </row>
    <row r="2" spans="1:13" ht="16.5" customHeight="1" x14ac:dyDescent="0.25">
      <c r="A2" s="90" t="s">
        <v>2</v>
      </c>
      <c r="B2" s="90" t="s">
        <v>35</v>
      </c>
      <c r="C2" s="90" t="s">
        <v>36</v>
      </c>
      <c r="D2" s="90" t="s">
        <v>264</v>
      </c>
      <c r="E2" s="88" t="s">
        <v>251</v>
      </c>
      <c r="F2" s="90" t="s">
        <v>76</v>
      </c>
      <c r="G2" s="88" t="s">
        <v>251</v>
      </c>
      <c r="H2" s="90" t="s">
        <v>76</v>
      </c>
      <c r="I2" s="88" t="s">
        <v>251</v>
      </c>
      <c r="J2" s="90" t="s">
        <v>76</v>
      </c>
      <c r="K2" s="88" t="s">
        <v>251</v>
      </c>
      <c r="L2" s="90" t="s">
        <v>76</v>
      </c>
      <c r="M2" s="88" t="s">
        <v>251</v>
      </c>
    </row>
    <row r="3" spans="1:13" ht="16.5" customHeight="1" x14ac:dyDescent="0.25">
      <c r="A3" s="91"/>
      <c r="B3" s="91"/>
      <c r="C3" s="91"/>
      <c r="D3" s="91"/>
      <c r="E3" s="89"/>
      <c r="F3" s="91"/>
      <c r="G3" s="89"/>
      <c r="H3" s="91"/>
      <c r="I3" s="89"/>
      <c r="J3" s="91"/>
      <c r="K3" s="89"/>
      <c r="L3" s="91"/>
      <c r="M3" s="89"/>
    </row>
    <row r="4" spans="1:13" x14ac:dyDescent="0.25">
      <c r="A4" s="10" t="s">
        <v>37</v>
      </c>
      <c r="B4" s="10" t="s">
        <v>37</v>
      </c>
      <c r="C4" s="10" t="s">
        <v>38</v>
      </c>
      <c r="D4" s="10" t="s">
        <v>39</v>
      </c>
      <c r="E4" s="31" t="s">
        <v>69</v>
      </c>
      <c r="F4" s="10" t="s">
        <v>69</v>
      </c>
      <c r="G4" s="31"/>
      <c r="H4" s="31" t="s">
        <v>69</v>
      </c>
      <c r="I4" s="31" t="s">
        <v>69</v>
      </c>
      <c r="J4" s="31" t="s">
        <v>69</v>
      </c>
      <c r="K4" s="31" t="s">
        <v>69</v>
      </c>
      <c r="L4" s="31" t="s">
        <v>69</v>
      </c>
      <c r="M4" s="31" t="s">
        <v>69</v>
      </c>
    </row>
    <row r="5" spans="1:13" x14ac:dyDescent="0.25">
      <c r="A5" s="10" t="s">
        <v>23</v>
      </c>
      <c r="B5" s="10" t="s">
        <v>23</v>
      </c>
      <c r="C5" s="10" t="s">
        <v>62</v>
      </c>
      <c r="D5" s="10" t="s">
        <v>39</v>
      </c>
      <c r="E5" s="31" t="s">
        <v>69</v>
      </c>
      <c r="F5" s="10" t="s">
        <v>69</v>
      </c>
      <c r="G5" s="31"/>
      <c r="H5" s="31" t="s">
        <v>69</v>
      </c>
      <c r="I5" s="31" t="s">
        <v>69</v>
      </c>
      <c r="J5" s="31" t="s">
        <v>69</v>
      </c>
      <c r="K5" s="31" t="s">
        <v>69</v>
      </c>
      <c r="L5" s="31" t="s">
        <v>69</v>
      </c>
      <c r="M5" s="31" t="s">
        <v>69</v>
      </c>
    </row>
    <row r="6" spans="1:13" x14ac:dyDescent="0.25">
      <c r="A6" s="12" t="s">
        <v>263</v>
      </c>
      <c r="B6" s="11" t="s">
        <v>26</v>
      </c>
      <c r="C6" s="11" t="s">
        <v>263</v>
      </c>
      <c r="D6" s="11" t="s">
        <v>39</v>
      </c>
      <c r="E6" s="32" t="s">
        <v>69</v>
      </c>
      <c r="F6" s="11" t="s">
        <v>69</v>
      </c>
      <c r="G6" s="32"/>
      <c r="H6" s="32" t="s">
        <v>69</v>
      </c>
      <c r="I6" s="32" t="s">
        <v>69</v>
      </c>
      <c r="J6" s="32" t="s">
        <v>69</v>
      </c>
      <c r="K6" s="32" t="s">
        <v>69</v>
      </c>
      <c r="L6" s="32" t="s">
        <v>69</v>
      </c>
      <c r="M6" s="32" t="s">
        <v>69</v>
      </c>
    </row>
    <row r="7" spans="1:13" ht="35.25" customHeight="1" x14ac:dyDescent="0.25">
      <c r="A7" s="11" t="s">
        <v>24</v>
      </c>
      <c r="B7" s="11" t="s">
        <v>44</v>
      </c>
      <c r="C7" s="11" t="s">
        <v>45</v>
      </c>
      <c r="D7" s="11" t="s">
        <v>39</v>
      </c>
      <c r="E7" s="32" t="s">
        <v>69</v>
      </c>
      <c r="F7" s="11" t="s">
        <v>69</v>
      </c>
      <c r="G7" s="32"/>
      <c r="H7" s="32" t="s">
        <v>69</v>
      </c>
      <c r="I7" s="32" t="s">
        <v>69</v>
      </c>
      <c r="J7" s="32" t="s">
        <v>69</v>
      </c>
      <c r="K7" s="32" t="s">
        <v>69</v>
      </c>
      <c r="L7" s="32" t="s">
        <v>69</v>
      </c>
      <c r="M7" s="32" t="s">
        <v>69</v>
      </c>
    </row>
    <row r="8" spans="1:13" ht="30" x14ac:dyDescent="0.25">
      <c r="A8" s="10" t="s">
        <v>25</v>
      </c>
      <c r="B8" s="10" t="s">
        <v>25</v>
      </c>
      <c r="C8" s="10" t="s">
        <v>43</v>
      </c>
      <c r="D8" s="10" t="s">
        <v>39</v>
      </c>
      <c r="E8" s="31" t="s">
        <v>69</v>
      </c>
      <c r="F8" s="10" t="s">
        <v>69</v>
      </c>
      <c r="G8" s="31"/>
      <c r="H8" s="31" t="s">
        <v>69</v>
      </c>
      <c r="I8" s="31" t="s">
        <v>69</v>
      </c>
      <c r="J8" s="31" t="s">
        <v>69</v>
      </c>
      <c r="K8" s="31" t="s">
        <v>69</v>
      </c>
      <c r="L8" s="31" t="s">
        <v>69</v>
      </c>
      <c r="M8" s="31" t="s">
        <v>69</v>
      </c>
    </row>
    <row r="9" spans="1:13" ht="30" x14ac:dyDescent="0.25">
      <c r="A9" s="11" t="s">
        <v>27</v>
      </c>
      <c r="B9" s="11" t="s">
        <v>40</v>
      </c>
      <c r="C9" s="11" t="s">
        <v>41</v>
      </c>
      <c r="D9" s="11" t="s">
        <v>39</v>
      </c>
      <c r="E9" s="32" t="s">
        <v>69</v>
      </c>
      <c r="F9" s="11" t="s">
        <v>69</v>
      </c>
      <c r="G9" s="32"/>
      <c r="H9" s="32" t="s">
        <v>69</v>
      </c>
      <c r="I9" s="32" t="s">
        <v>69</v>
      </c>
      <c r="J9" s="32" t="s">
        <v>69</v>
      </c>
      <c r="K9" s="32" t="s">
        <v>69</v>
      </c>
      <c r="L9" s="32" t="s">
        <v>69</v>
      </c>
      <c r="M9" s="32" t="s">
        <v>69</v>
      </c>
    </row>
    <row r="10" spans="1:13" ht="45" x14ac:dyDescent="0.25">
      <c r="A10" s="10" t="s">
        <v>46</v>
      </c>
      <c r="B10" s="10" t="s">
        <v>42</v>
      </c>
      <c r="C10" s="10" t="s">
        <v>61</v>
      </c>
      <c r="D10" s="11" t="s">
        <v>39</v>
      </c>
      <c r="E10" s="32" t="s">
        <v>69</v>
      </c>
      <c r="F10" s="11" t="s">
        <v>69</v>
      </c>
      <c r="G10" s="32"/>
      <c r="H10" s="32" t="s">
        <v>69</v>
      </c>
      <c r="I10" s="32" t="s">
        <v>69</v>
      </c>
      <c r="J10" s="32" t="s">
        <v>69</v>
      </c>
      <c r="K10" s="32" t="s">
        <v>69</v>
      </c>
      <c r="L10" s="32" t="s">
        <v>69</v>
      </c>
      <c r="M10" s="32" t="s">
        <v>69</v>
      </c>
    </row>
    <row r="11" spans="1:13" ht="30" x14ac:dyDescent="0.25">
      <c r="A11" s="11" t="s">
        <v>47</v>
      </c>
      <c r="B11" s="11" t="s">
        <v>48</v>
      </c>
      <c r="C11" s="11" t="s">
        <v>49</v>
      </c>
      <c r="D11" s="11" t="s">
        <v>39</v>
      </c>
      <c r="E11" s="32" t="s">
        <v>69</v>
      </c>
      <c r="F11" s="32" t="s">
        <v>39</v>
      </c>
      <c r="G11" s="32"/>
      <c r="H11" s="32" t="s">
        <v>39</v>
      </c>
      <c r="I11" s="32" t="s">
        <v>39</v>
      </c>
      <c r="J11" s="32" t="s">
        <v>39</v>
      </c>
      <c r="K11" s="32" t="s">
        <v>39</v>
      </c>
      <c r="L11" s="32" t="s">
        <v>39</v>
      </c>
      <c r="M11" s="32" t="s">
        <v>39</v>
      </c>
    </row>
    <row r="12" spans="1:13" x14ac:dyDescent="0.25">
      <c r="A12" s="10" t="s">
        <v>70</v>
      </c>
      <c r="B12" s="10" t="s">
        <v>63</v>
      </c>
      <c r="C12" s="10" t="s">
        <v>63</v>
      </c>
      <c r="D12" s="10" t="s">
        <v>69</v>
      </c>
      <c r="E12" s="31" t="s">
        <v>39</v>
      </c>
      <c r="F12" s="10"/>
      <c r="G12" s="31"/>
      <c r="H12" s="31"/>
      <c r="I12" s="31"/>
      <c r="J12" s="31"/>
      <c r="K12" s="31"/>
      <c r="L12" s="31"/>
      <c r="M12" s="31"/>
    </row>
    <row r="13" spans="1:13" x14ac:dyDescent="0.25">
      <c r="A13" s="10"/>
      <c r="B13" s="10"/>
      <c r="C13" s="10"/>
      <c r="D13" s="10"/>
      <c r="E13" s="31"/>
      <c r="F13" s="10"/>
      <c r="G13" s="31"/>
      <c r="H13" s="31"/>
      <c r="I13" s="31"/>
      <c r="J13" s="31"/>
      <c r="K13" s="31"/>
      <c r="L13" s="31"/>
      <c r="M13" s="31"/>
    </row>
    <row r="14" spans="1:13" x14ac:dyDescent="0.25">
      <c r="A14" s="11"/>
      <c r="B14" s="11"/>
      <c r="C14" s="13"/>
      <c r="D14" s="11"/>
      <c r="E14" s="32"/>
      <c r="F14" s="11"/>
      <c r="G14" s="32"/>
      <c r="H14" s="32"/>
      <c r="I14" s="32"/>
      <c r="J14" s="32"/>
      <c r="K14" s="32"/>
      <c r="L14" s="32"/>
      <c r="M14" s="32"/>
    </row>
    <row r="15" spans="1:13" x14ac:dyDescent="0.25">
      <c r="A15" s="10"/>
      <c r="B15" s="10"/>
      <c r="C15" s="10"/>
      <c r="D15" s="10"/>
      <c r="E15" s="31"/>
      <c r="F15" s="10"/>
      <c r="G15" s="31"/>
      <c r="H15" s="31"/>
      <c r="I15" s="31"/>
      <c r="J15" s="31"/>
      <c r="K15" s="31"/>
      <c r="L15" s="31"/>
      <c r="M15" s="31"/>
    </row>
  </sheetData>
  <mergeCells count="14">
    <mergeCell ref="F2:F3"/>
    <mergeCell ref="A1:D1"/>
    <mergeCell ref="A2:A3"/>
    <mergeCell ref="B2:B3"/>
    <mergeCell ref="C2:C3"/>
    <mergeCell ref="D2:D3"/>
    <mergeCell ref="E2:E3"/>
    <mergeCell ref="G2:G3"/>
    <mergeCell ref="H2:H3"/>
    <mergeCell ref="M2:M3"/>
    <mergeCell ref="L2:L3"/>
    <mergeCell ref="K2:K3"/>
    <mergeCell ref="J2:J3"/>
    <mergeCell ref="I2:I3"/>
  </mergeCells>
  <pageMargins left="0" right="0" top="0" bottom="0" header="0" footer="0"/>
  <pageSetup paperSize="5"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9"/>
  <sheetViews>
    <sheetView topLeftCell="B27" zoomScale="110" zoomScaleNormal="110" workbookViewId="0">
      <selection activeCell="I6" sqref="I6"/>
    </sheetView>
  </sheetViews>
  <sheetFormatPr defaultColWidth="9.28515625" defaultRowHeight="12.75" x14ac:dyDescent="0.2"/>
  <cols>
    <col min="1" max="1" width="14.140625" style="14" bestFit="1" customWidth="1"/>
    <col min="2" max="2" width="12" style="14" bestFit="1" customWidth="1"/>
    <col min="3" max="3" width="15" style="14" bestFit="1" customWidth="1"/>
    <col min="4" max="4" width="32.7109375" style="14" bestFit="1" customWidth="1"/>
    <col min="5" max="5" width="18.28515625" style="14" customWidth="1"/>
    <col min="6" max="6" width="30.42578125" style="14" customWidth="1"/>
    <col min="7" max="7" width="33" style="14" customWidth="1"/>
    <col min="8" max="8" width="28.28515625" style="14" customWidth="1"/>
    <col min="9" max="9" width="28.28515625" style="20" customWidth="1"/>
    <col min="10" max="16384" width="9.28515625" style="14"/>
  </cols>
  <sheetData>
    <row r="1" spans="1:17" x14ac:dyDescent="0.2">
      <c r="A1" s="94" t="s">
        <v>250</v>
      </c>
      <c r="B1" s="94"/>
      <c r="C1" s="94"/>
      <c r="D1" s="94"/>
      <c r="E1" s="94"/>
      <c r="F1" s="94"/>
      <c r="G1" s="94"/>
      <c r="H1" s="94"/>
      <c r="I1" s="94"/>
    </row>
    <row r="2" spans="1:17" x14ac:dyDescent="0.2">
      <c r="A2" s="93" t="s">
        <v>0</v>
      </c>
      <c r="B2" s="93"/>
      <c r="C2" s="93"/>
      <c r="D2" s="93"/>
      <c r="E2" s="93"/>
      <c r="F2" s="93"/>
      <c r="G2" s="93"/>
      <c r="H2" s="93"/>
      <c r="I2" s="93"/>
    </row>
    <row r="3" spans="1:17" ht="15.75" customHeight="1" x14ac:dyDescent="0.2">
      <c r="A3" s="39" t="s">
        <v>235</v>
      </c>
      <c r="B3" s="39" t="s">
        <v>15</v>
      </c>
      <c r="C3" s="39" t="s">
        <v>78</v>
      </c>
      <c r="D3" s="39" t="s">
        <v>16</v>
      </c>
      <c r="E3" s="15" t="s">
        <v>50</v>
      </c>
      <c r="F3" s="15" t="s">
        <v>51</v>
      </c>
      <c r="G3" s="15" t="s">
        <v>52</v>
      </c>
      <c r="H3" s="15" t="s">
        <v>53</v>
      </c>
      <c r="I3" s="38" t="s">
        <v>77</v>
      </c>
    </row>
    <row r="4" spans="1:17" ht="15.75" customHeight="1" x14ac:dyDescent="0.2">
      <c r="A4" s="16" t="s">
        <v>239</v>
      </c>
      <c r="B4" s="16" t="s">
        <v>207</v>
      </c>
      <c r="C4" s="19" t="s">
        <v>83</v>
      </c>
      <c r="D4" s="27" t="s">
        <v>190</v>
      </c>
      <c r="E4" s="17" t="s">
        <v>20</v>
      </c>
      <c r="F4" s="25" t="s">
        <v>18</v>
      </c>
      <c r="G4" s="25" t="s">
        <v>65</v>
      </c>
      <c r="H4" s="17" t="s">
        <v>21</v>
      </c>
      <c r="I4" s="26">
        <v>0</v>
      </c>
      <c r="M4" s="95"/>
      <c r="N4" s="95"/>
      <c r="O4" s="95"/>
      <c r="P4" s="95"/>
      <c r="Q4" s="95"/>
    </row>
    <row r="5" spans="1:17" ht="15.75" customHeight="1" x14ac:dyDescent="0.2">
      <c r="A5" s="16" t="s">
        <v>239</v>
      </c>
      <c r="B5" s="16" t="s">
        <v>207</v>
      </c>
      <c r="C5" s="19" t="s">
        <v>83</v>
      </c>
      <c r="D5" s="27" t="s">
        <v>188</v>
      </c>
      <c r="E5" s="17" t="s">
        <v>20</v>
      </c>
      <c r="F5" s="25" t="s">
        <v>18</v>
      </c>
      <c r="G5" s="25" t="s">
        <v>60</v>
      </c>
      <c r="H5" s="17" t="s">
        <v>21</v>
      </c>
      <c r="I5" s="26">
        <v>134</v>
      </c>
      <c r="M5" s="95"/>
      <c r="N5" s="95"/>
      <c r="O5" s="95"/>
      <c r="P5" s="95"/>
      <c r="Q5" s="95"/>
    </row>
    <row r="6" spans="1:17" ht="15.75" customHeight="1" x14ac:dyDescent="0.2">
      <c r="A6" s="16" t="s">
        <v>239</v>
      </c>
      <c r="B6" s="16" t="s">
        <v>207</v>
      </c>
      <c r="C6" s="19" t="s">
        <v>83</v>
      </c>
      <c r="D6" s="27" t="s">
        <v>186</v>
      </c>
      <c r="E6" s="17" t="s">
        <v>20</v>
      </c>
      <c r="F6" s="25" t="s">
        <v>18</v>
      </c>
      <c r="G6" s="25" t="s">
        <v>59</v>
      </c>
      <c r="H6" s="17" t="s">
        <v>21</v>
      </c>
      <c r="I6" s="18">
        <v>1428.0674999999999</v>
      </c>
      <c r="M6" s="95"/>
      <c r="N6" s="95"/>
      <c r="O6" s="95"/>
      <c r="P6" s="95"/>
      <c r="Q6" s="95"/>
    </row>
    <row r="7" spans="1:17" ht="14.65" customHeight="1" x14ac:dyDescent="0.2">
      <c r="A7" s="16" t="s">
        <v>239</v>
      </c>
      <c r="B7" s="16" t="s">
        <v>207</v>
      </c>
      <c r="C7" s="19" t="s">
        <v>83</v>
      </c>
      <c r="D7" s="27" t="s">
        <v>184</v>
      </c>
      <c r="E7" s="17" t="s">
        <v>20</v>
      </c>
      <c r="F7" s="25" t="s">
        <v>18</v>
      </c>
      <c r="G7" s="25" t="s">
        <v>31</v>
      </c>
      <c r="H7" s="17" t="s">
        <v>21</v>
      </c>
      <c r="I7" s="26">
        <v>1500</v>
      </c>
      <c r="M7" s="95"/>
      <c r="N7" s="95"/>
      <c r="O7" s="95"/>
      <c r="P7" s="95"/>
      <c r="Q7" s="95"/>
    </row>
    <row r="8" spans="1:17" ht="14.65" customHeight="1" x14ac:dyDescent="0.2">
      <c r="A8" s="16" t="s">
        <v>239</v>
      </c>
      <c r="B8" s="16" t="s">
        <v>207</v>
      </c>
      <c r="C8" s="19" t="s">
        <v>83</v>
      </c>
      <c r="D8" s="27" t="s">
        <v>184</v>
      </c>
      <c r="E8" s="17" t="s">
        <v>20</v>
      </c>
      <c r="F8" s="25" t="s">
        <v>18</v>
      </c>
      <c r="G8" s="25" t="s">
        <v>31</v>
      </c>
      <c r="H8" s="17" t="s">
        <v>21</v>
      </c>
      <c r="I8" s="26">
        <v>5000</v>
      </c>
      <c r="M8" s="95"/>
      <c r="N8" s="95"/>
      <c r="O8" s="95"/>
      <c r="P8" s="95"/>
      <c r="Q8" s="95"/>
    </row>
    <row r="9" spans="1:17" ht="16.5" customHeight="1" x14ac:dyDescent="0.2">
      <c r="A9" s="16" t="s">
        <v>239</v>
      </c>
      <c r="B9" s="16" t="s">
        <v>207</v>
      </c>
      <c r="C9" s="19" t="s">
        <v>83</v>
      </c>
      <c r="D9" s="27" t="s">
        <v>182</v>
      </c>
      <c r="E9" s="17" t="s">
        <v>20</v>
      </c>
      <c r="F9" s="25" t="s">
        <v>18</v>
      </c>
      <c r="G9" s="25" t="s">
        <v>31</v>
      </c>
      <c r="H9" s="17" t="s">
        <v>21</v>
      </c>
      <c r="I9" s="26">
        <v>13746.75</v>
      </c>
    </row>
    <row r="10" spans="1:17" ht="16.5" customHeight="1" x14ac:dyDescent="0.2">
      <c r="A10" s="16" t="s">
        <v>239</v>
      </c>
      <c r="B10" s="16" t="s">
        <v>207</v>
      </c>
      <c r="C10" s="19" t="s">
        <v>83</v>
      </c>
      <c r="D10" s="27" t="s">
        <v>182</v>
      </c>
      <c r="E10" s="17" t="s">
        <v>20</v>
      </c>
      <c r="F10" s="25" t="s">
        <v>18</v>
      </c>
      <c r="G10" s="25" t="s">
        <v>31</v>
      </c>
      <c r="H10" s="17" t="s">
        <v>21</v>
      </c>
      <c r="I10" s="26">
        <v>358888</v>
      </c>
    </row>
    <row r="11" spans="1:17" ht="14.65" customHeight="1" x14ac:dyDescent="0.2">
      <c r="A11" s="16" t="s">
        <v>239</v>
      </c>
      <c r="B11" s="16" t="s">
        <v>207</v>
      </c>
      <c r="C11" s="19" t="s">
        <v>83</v>
      </c>
      <c r="D11" s="27" t="s">
        <v>182</v>
      </c>
      <c r="E11" s="17" t="s">
        <v>20</v>
      </c>
      <c r="F11" s="25" t="s">
        <v>18</v>
      </c>
      <c r="G11" s="25" t="s">
        <v>31</v>
      </c>
      <c r="H11" s="17" t="s">
        <v>21</v>
      </c>
      <c r="I11" s="26">
        <v>185</v>
      </c>
    </row>
    <row r="12" spans="1:17" ht="14.65" customHeight="1" x14ac:dyDescent="0.2">
      <c r="A12" s="16" t="s">
        <v>239</v>
      </c>
      <c r="B12" s="16" t="s">
        <v>207</v>
      </c>
      <c r="C12" s="19" t="s">
        <v>83</v>
      </c>
      <c r="D12" s="27" t="s">
        <v>180</v>
      </c>
      <c r="E12" s="17" t="s">
        <v>20</v>
      </c>
      <c r="F12" s="25" t="s">
        <v>18</v>
      </c>
      <c r="G12" s="25" t="s">
        <v>31</v>
      </c>
      <c r="H12" s="17" t="s">
        <v>21</v>
      </c>
      <c r="I12" s="26">
        <v>412.5</v>
      </c>
    </row>
    <row r="13" spans="1:17" ht="14.65" customHeight="1" x14ac:dyDescent="0.2">
      <c r="A13" s="16" t="s">
        <v>239</v>
      </c>
      <c r="B13" s="16" t="s">
        <v>207</v>
      </c>
      <c r="C13" s="19" t="s">
        <v>83</v>
      </c>
      <c r="D13" s="27" t="s">
        <v>180</v>
      </c>
      <c r="E13" s="17" t="s">
        <v>20</v>
      </c>
      <c r="F13" s="17" t="s">
        <v>18</v>
      </c>
      <c r="G13" s="17" t="s">
        <v>72</v>
      </c>
      <c r="H13" s="17" t="s">
        <v>21</v>
      </c>
      <c r="I13" s="26">
        <v>6000</v>
      </c>
    </row>
    <row r="14" spans="1:17" ht="14.65" customHeight="1" x14ac:dyDescent="0.2">
      <c r="A14" s="16" t="s">
        <v>239</v>
      </c>
      <c r="B14" s="16" t="s">
        <v>207</v>
      </c>
      <c r="C14" s="19" t="s">
        <v>83</v>
      </c>
      <c r="D14" s="27" t="s">
        <v>180</v>
      </c>
      <c r="E14" s="17" t="s">
        <v>20</v>
      </c>
      <c r="F14" s="25" t="s">
        <v>18</v>
      </c>
      <c r="G14" s="25" t="s">
        <v>31</v>
      </c>
      <c r="H14" s="17" t="s">
        <v>21</v>
      </c>
      <c r="I14" s="26">
        <v>1125</v>
      </c>
    </row>
    <row r="15" spans="1:17" ht="14.65" customHeight="1" x14ac:dyDescent="0.2">
      <c r="A15" s="16" t="s">
        <v>239</v>
      </c>
      <c r="B15" s="16" t="s">
        <v>207</v>
      </c>
      <c r="C15" s="19" t="s">
        <v>83</v>
      </c>
      <c r="D15" s="27" t="s">
        <v>180</v>
      </c>
      <c r="E15" s="17" t="s">
        <v>20</v>
      </c>
      <c r="F15" s="25" t="s">
        <v>18</v>
      </c>
      <c r="G15" s="25" t="s">
        <v>31</v>
      </c>
      <c r="H15" s="17" t="s">
        <v>21</v>
      </c>
      <c r="I15" s="26">
        <v>1125</v>
      </c>
    </row>
    <row r="16" spans="1:17" ht="14.65" customHeight="1" x14ac:dyDescent="0.2">
      <c r="A16" s="16" t="s">
        <v>239</v>
      </c>
      <c r="B16" s="16" t="s">
        <v>207</v>
      </c>
      <c r="C16" s="19" t="s">
        <v>83</v>
      </c>
      <c r="D16" s="27" t="s">
        <v>24</v>
      </c>
      <c r="E16" s="17" t="s">
        <v>20</v>
      </c>
      <c r="F16" s="25" t="s">
        <v>18</v>
      </c>
      <c r="G16" s="25" t="s">
        <v>34</v>
      </c>
      <c r="H16" s="17" t="s">
        <v>21</v>
      </c>
      <c r="I16" s="26">
        <v>174.9075</v>
      </c>
    </row>
    <row r="17" spans="1:9" ht="14.65" customHeight="1" x14ac:dyDescent="0.2">
      <c r="A17" s="16" t="s">
        <v>239</v>
      </c>
      <c r="B17" s="16" t="s">
        <v>207</v>
      </c>
      <c r="C17" s="19" t="s">
        <v>83</v>
      </c>
      <c r="D17" s="27" t="s">
        <v>112</v>
      </c>
      <c r="E17" s="17" t="s">
        <v>20</v>
      </c>
      <c r="F17" s="25" t="s">
        <v>18</v>
      </c>
      <c r="G17" s="25" t="s">
        <v>33</v>
      </c>
      <c r="H17" s="17" t="s">
        <v>21</v>
      </c>
      <c r="I17" s="26">
        <v>15332.04</v>
      </c>
    </row>
    <row r="18" spans="1:9" ht="14.65" customHeight="1" x14ac:dyDescent="0.2">
      <c r="A18" s="16" t="s">
        <v>239</v>
      </c>
      <c r="B18" s="16" t="s">
        <v>207</v>
      </c>
      <c r="C18" s="19" t="s">
        <v>83</v>
      </c>
      <c r="D18" s="27" t="s">
        <v>104</v>
      </c>
      <c r="E18" s="17" t="s">
        <v>20</v>
      </c>
      <c r="F18" s="25" t="s">
        <v>18</v>
      </c>
      <c r="G18" s="25" t="s">
        <v>32</v>
      </c>
      <c r="H18" s="17" t="s">
        <v>21</v>
      </c>
      <c r="I18" s="26">
        <v>1596.0825</v>
      </c>
    </row>
    <row r="19" spans="1:9" ht="14.65" customHeight="1" x14ac:dyDescent="0.2">
      <c r="A19" s="16" t="s">
        <v>239</v>
      </c>
      <c r="B19" s="16" t="s">
        <v>207</v>
      </c>
      <c r="C19" s="19" t="s">
        <v>83</v>
      </c>
      <c r="D19" s="27" t="s">
        <v>92</v>
      </c>
      <c r="E19" s="17" t="s">
        <v>20</v>
      </c>
      <c r="F19" s="25" t="s">
        <v>18</v>
      </c>
      <c r="G19" s="25" t="s">
        <v>64</v>
      </c>
      <c r="H19" s="17" t="s">
        <v>21</v>
      </c>
      <c r="I19" s="26">
        <v>9755.9925000000003</v>
      </c>
    </row>
    <row r="20" spans="1:9" ht="14.65" customHeight="1" x14ac:dyDescent="0.2">
      <c r="A20" s="16" t="s">
        <v>239</v>
      </c>
      <c r="B20" s="16" t="s">
        <v>207</v>
      </c>
      <c r="C20" s="19" t="s">
        <v>83</v>
      </c>
      <c r="D20" s="27" t="s">
        <v>184</v>
      </c>
      <c r="E20" s="25" t="s">
        <v>10</v>
      </c>
      <c r="F20" s="24" t="s">
        <v>14</v>
      </c>
      <c r="G20" s="25" t="s">
        <v>29</v>
      </c>
      <c r="H20" s="25" t="s">
        <v>7</v>
      </c>
      <c r="I20" s="26">
        <v>15332.04</v>
      </c>
    </row>
    <row r="21" spans="1:9" ht="14.65" customHeight="1" x14ac:dyDescent="0.2">
      <c r="A21" s="16" t="s">
        <v>239</v>
      </c>
      <c r="B21" s="16" t="s">
        <v>207</v>
      </c>
      <c r="C21" s="19" t="s">
        <v>83</v>
      </c>
      <c r="D21" s="27" t="s">
        <v>184</v>
      </c>
      <c r="E21" s="17" t="s">
        <v>10</v>
      </c>
      <c r="F21" s="24" t="s">
        <v>14</v>
      </c>
      <c r="G21" s="17" t="s">
        <v>54</v>
      </c>
      <c r="H21" s="25" t="s">
        <v>7</v>
      </c>
      <c r="I21" s="26">
        <v>216.0675</v>
      </c>
    </row>
    <row r="22" spans="1:9" ht="14.65" customHeight="1" x14ac:dyDescent="0.2">
      <c r="A22" s="16" t="s">
        <v>239</v>
      </c>
      <c r="B22" s="16" t="s">
        <v>207</v>
      </c>
      <c r="C22" s="19" t="s">
        <v>83</v>
      </c>
      <c r="D22" s="27" t="s">
        <v>184</v>
      </c>
      <c r="E22" s="17" t="s">
        <v>10</v>
      </c>
      <c r="F22" s="24" t="s">
        <v>14</v>
      </c>
      <c r="G22" s="17" t="s">
        <v>29</v>
      </c>
      <c r="H22" s="25" t="s">
        <v>7</v>
      </c>
      <c r="I22" s="26">
        <v>60.435000000000002</v>
      </c>
    </row>
    <row r="23" spans="1:9" ht="14.65" customHeight="1" x14ac:dyDescent="0.2">
      <c r="A23" s="16" t="s">
        <v>239</v>
      </c>
      <c r="B23" s="16" t="s">
        <v>207</v>
      </c>
      <c r="C23" s="19" t="s">
        <v>83</v>
      </c>
      <c r="D23" s="27" t="s">
        <v>184</v>
      </c>
      <c r="E23" s="17" t="s">
        <v>10</v>
      </c>
      <c r="F23" s="24" t="s">
        <v>14</v>
      </c>
      <c r="G23" s="17" t="s">
        <v>54</v>
      </c>
      <c r="H23" s="25" t="s">
        <v>7</v>
      </c>
      <c r="I23" s="26">
        <v>9755.9925000000003</v>
      </c>
    </row>
    <row r="24" spans="1:9" ht="14.65" customHeight="1" x14ac:dyDescent="0.2">
      <c r="A24" s="16" t="s">
        <v>239</v>
      </c>
      <c r="B24" s="16" t="s">
        <v>207</v>
      </c>
      <c r="C24" s="19" t="s">
        <v>83</v>
      </c>
      <c r="D24" s="27" t="s">
        <v>184</v>
      </c>
      <c r="E24" s="17" t="s">
        <v>10</v>
      </c>
      <c r="F24" s="24" t="s">
        <v>14</v>
      </c>
      <c r="G24" s="17" t="s">
        <v>54</v>
      </c>
      <c r="H24" s="25" t="s">
        <v>7</v>
      </c>
      <c r="I24" s="26">
        <v>56218.267500000002</v>
      </c>
    </row>
    <row r="25" spans="1:9" ht="14.65" customHeight="1" x14ac:dyDescent="0.2">
      <c r="A25" s="16" t="s">
        <v>239</v>
      </c>
      <c r="B25" s="16" t="s">
        <v>207</v>
      </c>
      <c r="C25" s="19" t="s">
        <v>83</v>
      </c>
      <c r="D25" s="27" t="s">
        <v>184</v>
      </c>
      <c r="E25" s="17" t="s">
        <v>10</v>
      </c>
      <c r="F25" s="27" t="s">
        <v>14</v>
      </c>
      <c r="G25" s="17" t="s">
        <v>29</v>
      </c>
      <c r="H25" s="25" t="s">
        <v>7</v>
      </c>
      <c r="I25" s="26">
        <v>185.86500000000001</v>
      </c>
    </row>
    <row r="26" spans="1:9" ht="14.65" customHeight="1" x14ac:dyDescent="0.2">
      <c r="A26" s="16" t="s">
        <v>239</v>
      </c>
      <c r="B26" s="16" t="s">
        <v>207</v>
      </c>
      <c r="C26" s="19" t="s">
        <v>83</v>
      </c>
      <c r="D26" s="27" t="s">
        <v>184</v>
      </c>
      <c r="E26" s="17" t="s">
        <v>10</v>
      </c>
      <c r="F26" s="24" t="s">
        <v>14</v>
      </c>
      <c r="G26" s="17" t="s">
        <v>29</v>
      </c>
      <c r="H26" s="25" t="s">
        <v>7</v>
      </c>
      <c r="I26" s="26">
        <v>1596.0825</v>
      </c>
    </row>
    <row r="27" spans="1:9" ht="14.65" customHeight="1" x14ac:dyDescent="0.2">
      <c r="A27" s="16" t="s">
        <v>239</v>
      </c>
      <c r="B27" s="16" t="s">
        <v>207</v>
      </c>
      <c r="C27" s="19" t="s">
        <v>83</v>
      </c>
      <c r="D27" s="27" t="s">
        <v>184</v>
      </c>
      <c r="E27" s="17" t="s">
        <v>10</v>
      </c>
      <c r="F27" s="24" t="s">
        <v>14</v>
      </c>
      <c r="G27" s="17" t="s">
        <v>54</v>
      </c>
      <c r="H27" s="25" t="s">
        <v>7</v>
      </c>
      <c r="I27" s="26">
        <v>45470.43</v>
      </c>
    </row>
    <row r="28" spans="1:9" ht="14.65" customHeight="1" x14ac:dyDescent="0.2">
      <c r="A28" s="16" t="s">
        <v>239</v>
      </c>
      <c r="B28" s="16" t="s">
        <v>207</v>
      </c>
      <c r="C28" s="19" t="s">
        <v>83</v>
      </c>
      <c r="D28" s="27" t="s">
        <v>184</v>
      </c>
      <c r="E28" s="25" t="s">
        <v>10</v>
      </c>
      <c r="F28" s="16" t="s">
        <v>14</v>
      </c>
      <c r="G28" s="25" t="s">
        <v>54</v>
      </c>
      <c r="H28" s="25" t="s">
        <v>7</v>
      </c>
      <c r="I28" s="26">
        <v>97.800000000000011</v>
      </c>
    </row>
    <row r="29" spans="1:9" ht="14.65" customHeight="1" x14ac:dyDescent="0.2">
      <c r="A29" s="16" t="s">
        <v>239</v>
      </c>
      <c r="B29" s="16" t="s">
        <v>207</v>
      </c>
      <c r="C29" s="19" t="s">
        <v>83</v>
      </c>
      <c r="D29" s="27" t="s">
        <v>184</v>
      </c>
      <c r="E29" s="25" t="s">
        <v>10</v>
      </c>
      <c r="F29" s="25" t="s">
        <v>14</v>
      </c>
      <c r="G29" s="25" t="s">
        <v>66</v>
      </c>
      <c r="H29" s="25" t="s">
        <v>7</v>
      </c>
      <c r="I29" s="26">
        <v>664.08</v>
      </c>
    </row>
    <row r="30" spans="1:9" ht="14.65" customHeight="1" x14ac:dyDescent="0.2">
      <c r="A30" s="16" t="s">
        <v>239</v>
      </c>
      <c r="B30" s="16" t="s">
        <v>207</v>
      </c>
      <c r="C30" s="19" t="s">
        <v>83</v>
      </c>
      <c r="D30" s="24" t="s">
        <v>182</v>
      </c>
      <c r="E30" s="17" t="s">
        <v>10</v>
      </c>
      <c r="F30" s="25" t="s">
        <v>99</v>
      </c>
      <c r="G30" s="17" t="s">
        <v>245</v>
      </c>
      <c r="H30" s="25" t="s">
        <v>8</v>
      </c>
      <c r="I30" s="26">
        <v>9589.42</v>
      </c>
    </row>
    <row r="31" spans="1:9" ht="14.65" customHeight="1" x14ac:dyDescent="0.2">
      <c r="A31" s="16" t="s">
        <v>239</v>
      </c>
      <c r="B31" s="16" t="s">
        <v>207</v>
      </c>
      <c r="C31" s="19" t="s">
        <v>83</v>
      </c>
      <c r="D31" s="24" t="s">
        <v>182</v>
      </c>
      <c r="E31" s="17" t="s">
        <v>10</v>
      </c>
      <c r="F31" s="25" t="s">
        <v>99</v>
      </c>
      <c r="G31" s="17" t="s">
        <v>245</v>
      </c>
      <c r="H31" s="25" t="s">
        <v>8</v>
      </c>
      <c r="I31" s="26">
        <v>336.92</v>
      </c>
    </row>
    <row r="32" spans="1:9" ht="14.65" customHeight="1" x14ac:dyDescent="0.2">
      <c r="A32" s="16" t="s">
        <v>239</v>
      </c>
      <c r="B32" s="16" t="s">
        <v>207</v>
      </c>
      <c r="C32" s="19" t="s">
        <v>83</v>
      </c>
      <c r="D32" s="24" t="s">
        <v>182</v>
      </c>
      <c r="E32" s="17" t="s">
        <v>10</v>
      </c>
      <c r="F32" s="25" t="s">
        <v>99</v>
      </c>
      <c r="G32" s="25" t="s">
        <v>67</v>
      </c>
      <c r="H32" s="25" t="s">
        <v>8</v>
      </c>
      <c r="I32" s="26">
        <v>83.88</v>
      </c>
    </row>
    <row r="33" spans="1:15" ht="14.65" customHeight="1" x14ac:dyDescent="0.2">
      <c r="A33" s="16" t="s">
        <v>239</v>
      </c>
      <c r="B33" s="16" t="s">
        <v>207</v>
      </c>
      <c r="C33" s="19" t="s">
        <v>83</v>
      </c>
      <c r="D33" s="24" t="s">
        <v>182</v>
      </c>
      <c r="E33" s="17" t="s">
        <v>10</v>
      </c>
      <c r="F33" s="25" t="s">
        <v>99</v>
      </c>
      <c r="G33" s="25" t="s">
        <v>67</v>
      </c>
      <c r="H33" s="25" t="s">
        <v>8</v>
      </c>
      <c r="I33" s="26">
        <v>8934.1</v>
      </c>
    </row>
    <row r="34" spans="1:15" ht="14.65" customHeight="1" x14ac:dyDescent="0.2">
      <c r="A34" s="16" t="s">
        <v>239</v>
      </c>
      <c r="B34" s="16" t="s">
        <v>207</v>
      </c>
      <c r="C34" s="19" t="s">
        <v>83</v>
      </c>
      <c r="D34" s="24" t="s">
        <v>180</v>
      </c>
      <c r="E34" s="25" t="s">
        <v>10</v>
      </c>
      <c r="F34" s="25" t="s">
        <v>99</v>
      </c>
      <c r="G34" s="25" t="s">
        <v>67</v>
      </c>
      <c r="H34" s="25" t="s">
        <v>8</v>
      </c>
      <c r="I34" s="26">
        <v>18000</v>
      </c>
    </row>
    <row r="35" spans="1:15" ht="14.65" customHeight="1" x14ac:dyDescent="0.2">
      <c r="A35" s="16" t="s">
        <v>239</v>
      </c>
      <c r="B35" s="16" t="s">
        <v>207</v>
      </c>
      <c r="C35" s="19" t="s">
        <v>83</v>
      </c>
      <c r="D35" s="24" t="s">
        <v>180</v>
      </c>
      <c r="E35" s="17" t="s">
        <v>10</v>
      </c>
      <c r="F35" s="25" t="s">
        <v>99</v>
      </c>
      <c r="G35" s="37" t="s">
        <v>67</v>
      </c>
      <c r="H35" s="25" t="s">
        <v>8</v>
      </c>
      <c r="I35" s="26">
        <v>20000</v>
      </c>
    </row>
    <row r="36" spans="1:15" ht="14.65" customHeight="1" x14ac:dyDescent="0.2">
      <c r="A36" s="16" t="s">
        <v>239</v>
      </c>
      <c r="B36" s="16" t="s">
        <v>207</v>
      </c>
      <c r="C36" s="19" t="s">
        <v>83</v>
      </c>
      <c r="D36" s="24" t="s">
        <v>180</v>
      </c>
      <c r="E36" s="17" t="s">
        <v>10</v>
      </c>
      <c r="F36" s="25" t="s">
        <v>99</v>
      </c>
      <c r="G36" s="25" t="s">
        <v>67</v>
      </c>
      <c r="H36" s="25" t="s">
        <v>8</v>
      </c>
      <c r="I36" s="26">
        <v>1500</v>
      </c>
    </row>
    <row r="37" spans="1:15" ht="14.65" customHeight="1" x14ac:dyDescent="0.2">
      <c r="A37" s="16" t="s">
        <v>239</v>
      </c>
      <c r="B37" s="16" t="s">
        <v>207</v>
      </c>
      <c r="C37" s="19" t="s">
        <v>83</v>
      </c>
      <c r="D37" s="24" t="s">
        <v>180</v>
      </c>
      <c r="E37" s="17" t="s">
        <v>10</v>
      </c>
      <c r="F37" s="25" t="s">
        <v>99</v>
      </c>
      <c r="G37" s="25" t="s">
        <v>67</v>
      </c>
      <c r="H37" s="25" t="s">
        <v>8</v>
      </c>
      <c r="I37" s="26">
        <v>63978.649999999994</v>
      </c>
    </row>
    <row r="38" spans="1:15" s="19" customFormat="1" ht="14.65" customHeight="1" x14ac:dyDescent="0.2">
      <c r="A38" s="16" t="s">
        <v>239</v>
      </c>
      <c r="B38" s="16" t="s">
        <v>207</v>
      </c>
      <c r="C38" s="19" t="s">
        <v>83</v>
      </c>
      <c r="D38" s="24" t="s">
        <v>182</v>
      </c>
      <c r="E38" s="17" t="s">
        <v>10</v>
      </c>
      <c r="F38" s="17" t="s">
        <v>13</v>
      </c>
      <c r="G38" s="17" t="s">
        <v>13</v>
      </c>
      <c r="H38" s="17" t="s">
        <v>7</v>
      </c>
      <c r="I38" s="18">
        <v>251.25</v>
      </c>
      <c r="L38" s="14"/>
      <c r="N38" s="14"/>
      <c r="O38" s="14"/>
    </row>
    <row r="39" spans="1:15" s="19" customFormat="1" ht="14.65" customHeight="1" x14ac:dyDescent="0.2">
      <c r="A39" s="16" t="s">
        <v>239</v>
      </c>
      <c r="B39" s="16" t="s">
        <v>207</v>
      </c>
      <c r="C39" s="19" t="s">
        <v>83</v>
      </c>
      <c r="D39" s="24" t="s">
        <v>182</v>
      </c>
      <c r="E39" s="17" t="s">
        <v>10</v>
      </c>
      <c r="F39" s="17" t="s">
        <v>13</v>
      </c>
      <c r="G39" s="25" t="s">
        <v>13</v>
      </c>
      <c r="H39" s="25" t="s">
        <v>7</v>
      </c>
      <c r="I39" s="26">
        <v>1165.22</v>
      </c>
      <c r="L39" s="14"/>
      <c r="N39" s="14"/>
      <c r="O39" s="14"/>
    </row>
    <row r="40" spans="1:15" s="19" customFormat="1" ht="14.65" customHeight="1" x14ac:dyDescent="0.2">
      <c r="A40" s="16" t="s">
        <v>239</v>
      </c>
      <c r="B40" s="16" t="s">
        <v>207</v>
      </c>
      <c r="C40" s="19" t="s">
        <v>83</v>
      </c>
      <c r="D40" s="24" t="s">
        <v>182</v>
      </c>
      <c r="E40" s="17" t="s">
        <v>10</v>
      </c>
      <c r="F40" s="17" t="s">
        <v>13</v>
      </c>
      <c r="G40" s="25" t="s">
        <v>13</v>
      </c>
      <c r="H40" s="25" t="s">
        <v>7</v>
      </c>
      <c r="I40" s="26">
        <v>49109.93</v>
      </c>
      <c r="L40" s="14"/>
      <c r="N40" s="14"/>
      <c r="O40" s="14"/>
    </row>
    <row r="41" spans="1:15" s="19" customFormat="1" ht="14.65" customHeight="1" x14ac:dyDescent="0.2">
      <c r="A41" s="16" t="s">
        <v>239</v>
      </c>
      <c r="B41" s="16" t="s">
        <v>207</v>
      </c>
      <c r="C41" s="19" t="s">
        <v>83</v>
      </c>
      <c r="D41" s="24" t="s">
        <v>182</v>
      </c>
      <c r="E41" s="17" t="s">
        <v>10</v>
      </c>
      <c r="F41" s="17" t="s">
        <v>13</v>
      </c>
      <c r="G41" s="25" t="s">
        <v>13</v>
      </c>
      <c r="H41" s="25" t="s">
        <v>7</v>
      </c>
      <c r="I41" s="26">
        <v>2.81</v>
      </c>
      <c r="L41" s="14"/>
      <c r="N41" s="14"/>
      <c r="O41" s="14"/>
    </row>
    <row r="42" spans="1:15" s="19" customFormat="1" ht="14.65" customHeight="1" x14ac:dyDescent="0.2">
      <c r="A42" s="16" t="s">
        <v>239</v>
      </c>
      <c r="B42" s="16" t="s">
        <v>207</v>
      </c>
      <c r="C42" s="19" t="s">
        <v>83</v>
      </c>
      <c r="D42" s="24" t="s">
        <v>182</v>
      </c>
      <c r="E42" s="17" t="s">
        <v>10</v>
      </c>
      <c r="F42" s="17" t="s">
        <v>13</v>
      </c>
      <c r="G42" s="25" t="s">
        <v>13</v>
      </c>
      <c r="H42" s="25" t="s">
        <v>7</v>
      </c>
      <c r="I42" s="26">
        <v>1773.64</v>
      </c>
      <c r="L42" s="14"/>
      <c r="N42" s="14"/>
      <c r="O42" s="14"/>
    </row>
    <row r="43" spans="1:15" s="19" customFormat="1" ht="14.65" customHeight="1" x14ac:dyDescent="0.2">
      <c r="A43" s="16" t="s">
        <v>239</v>
      </c>
      <c r="B43" s="16" t="s">
        <v>207</v>
      </c>
      <c r="C43" s="19" t="s">
        <v>83</v>
      </c>
      <c r="D43" s="24" t="s">
        <v>182</v>
      </c>
      <c r="E43" s="17" t="s">
        <v>10</v>
      </c>
      <c r="F43" s="17" t="s">
        <v>13</v>
      </c>
      <c r="G43" s="25" t="s">
        <v>13</v>
      </c>
      <c r="H43" s="25" t="s">
        <v>7</v>
      </c>
      <c r="I43" s="26">
        <v>9589.42</v>
      </c>
    </row>
    <row r="44" spans="1:15" s="19" customFormat="1" ht="14.65" customHeight="1" x14ac:dyDescent="0.2">
      <c r="A44" s="16" t="s">
        <v>239</v>
      </c>
      <c r="B44" s="16" t="s">
        <v>207</v>
      </c>
      <c r="C44" s="19" t="s">
        <v>83</v>
      </c>
      <c r="D44" s="24" t="s">
        <v>182</v>
      </c>
      <c r="E44" s="17" t="s">
        <v>10</v>
      </c>
      <c r="F44" s="17" t="s">
        <v>13</v>
      </c>
      <c r="G44" s="25" t="s">
        <v>13</v>
      </c>
      <c r="H44" s="25" t="s">
        <v>7</v>
      </c>
      <c r="I44" s="26">
        <v>336.91</v>
      </c>
    </row>
    <row r="45" spans="1:15" s="19" customFormat="1" ht="14.65" customHeight="1" x14ac:dyDescent="0.2">
      <c r="A45" s="16" t="s">
        <v>239</v>
      </c>
      <c r="B45" s="16" t="s">
        <v>207</v>
      </c>
      <c r="C45" s="19" t="s">
        <v>83</v>
      </c>
      <c r="D45" s="24" t="s">
        <v>182</v>
      </c>
      <c r="E45" s="17" t="s">
        <v>10</v>
      </c>
      <c r="F45" s="17" t="s">
        <v>13</v>
      </c>
      <c r="G45" s="25" t="s">
        <v>13</v>
      </c>
      <c r="H45" s="25" t="s">
        <v>7</v>
      </c>
      <c r="I45" s="26">
        <v>83.89</v>
      </c>
    </row>
    <row r="46" spans="1:15" s="19" customFormat="1" ht="14.65" customHeight="1" x14ac:dyDescent="0.2">
      <c r="A46" s="16" t="s">
        <v>239</v>
      </c>
      <c r="B46" s="16" t="s">
        <v>207</v>
      </c>
      <c r="C46" s="19" t="s">
        <v>83</v>
      </c>
      <c r="D46" s="24" t="s">
        <v>188</v>
      </c>
      <c r="E46" s="17" t="s">
        <v>20</v>
      </c>
      <c r="F46" s="17" t="s">
        <v>129</v>
      </c>
      <c r="G46" s="17" t="s">
        <v>60</v>
      </c>
      <c r="H46" s="17" t="s">
        <v>21</v>
      </c>
      <c r="I46" s="18">
        <v>56</v>
      </c>
    </row>
    <row r="47" spans="1:15" s="19" customFormat="1" ht="14.65" customHeight="1" x14ac:dyDescent="0.2">
      <c r="A47" s="16" t="s">
        <v>239</v>
      </c>
      <c r="B47" s="16" t="s">
        <v>207</v>
      </c>
      <c r="C47" s="19" t="s">
        <v>83</v>
      </c>
      <c r="D47" s="24" t="s">
        <v>180</v>
      </c>
      <c r="E47" s="25" t="s">
        <v>10</v>
      </c>
      <c r="F47" s="17" t="s">
        <v>129</v>
      </c>
      <c r="G47" s="25"/>
      <c r="H47" s="25" t="s">
        <v>7</v>
      </c>
      <c r="I47" s="26">
        <v>2000</v>
      </c>
    </row>
    <row r="48" spans="1:15" s="19" customFormat="1" ht="14.65" customHeight="1" x14ac:dyDescent="0.2">
      <c r="A48" s="16" t="s">
        <v>239</v>
      </c>
      <c r="B48" s="16" t="s">
        <v>207</v>
      </c>
      <c r="C48" s="19" t="s">
        <v>83</v>
      </c>
      <c r="D48" s="24" t="s">
        <v>24</v>
      </c>
      <c r="E48" s="17" t="s">
        <v>20</v>
      </c>
      <c r="F48" s="17" t="s">
        <v>129</v>
      </c>
      <c r="G48" s="17" t="s">
        <v>34</v>
      </c>
      <c r="H48" s="17" t="s">
        <v>21</v>
      </c>
      <c r="I48" s="18">
        <v>7169.3325000000004</v>
      </c>
    </row>
    <row r="49" spans="1:9" s="19" customFormat="1" ht="14.65" customHeight="1" x14ac:dyDescent="0.2">
      <c r="A49" s="16" t="s">
        <v>239</v>
      </c>
      <c r="B49" s="16" t="s">
        <v>207</v>
      </c>
      <c r="C49" s="19" t="s">
        <v>83</v>
      </c>
      <c r="D49" s="24" t="s">
        <v>112</v>
      </c>
      <c r="E49" s="17" t="s">
        <v>20</v>
      </c>
      <c r="F49" s="17" t="s">
        <v>129</v>
      </c>
      <c r="G49" s="17" t="s">
        <v>33</v>
      </c>
      <c r="H49" s="17" t="s">
        <v>21</v>
      </c>
      <c r="I49" s="18">
        <v>60.435000000000002</v>
      </c>
    </row>
    <row r="50" spans="1:9" s="19" customFormat="1" ht="14.65" customHeight="1" x14ac:dyDescent="0.2">
      <c r="A50" s="16" t="s">
        <v>239</v>
      </c>
      <c r="B50" s="16" t="s">
        <v>207</v>
      </c>
      <c r="C50" s="19" t="s">
        <v>83</v>
      </c>
      <c r="D50" s="24" t="s">
        <v>104</v>
      </c>
      <c r="E50" s="17" t="s">
        <v>20</v>
      </c>
      <c r="F50" s="17" t="s">
        <v>129</v>
      </c>
      <c r="G50" s="17" t="s">
        <v>32</v>
      </c>
      <c r="H50" s="17" t="s">
        <v>21</v>
      </c>
      <c r="I50" s="26">
        <v>74.782499999999999</v>
      </c>
    </row>
    <row r="51" spans="1:9" s="19" customFormat="1" ht="14.65" customHeight="1" x14ac:dyDescent="0.2">
      <c r="A51" s="16" t="s">
        <v>239</v>
      </c>
      <c r="B51" s="16" t="s">
        <v>207</v>
      </c>
      <c r="C51" s="19" t="s">
        <v>83</v>
      </c>
      <c r="D51" s="24" t="s">
        <v>92</v>
      </c>
      <c r="E51" s="17" t="s">
        <v>20</v>
      </c>
      <c r="F51" s="17" t="s">
        <v>129</v>
      </c>
      <c r="G51" s="25" t="s">
        <v>64</v>
      </c>
      <c r="H51" s="25" t="s">
        <v>21</v>
      </c>
      <c r="I51" s="26">
        <v>185.86500000000001</v>
      </c>
    </row>
    <row r="52" spans="1:9" s="19" customFormat="1" ht="14.65" customHeight="1" x14ac:dyDescent="0.2">
      <c r="A52" s="16" t="s">
        <v>239</v>
      </c>
      <c r="B52" s="16" t="s">
        <v>207</v>
      </c>
      <c r="C52" s="19" t="s">
        <v>83</v>
      </c>
      <c r="D52" s="24" t="s">
        <v>180</v>
      </c>
      <c r="E52" s="25" t="s">
        <v>10</v>
      </c>
      <c r="F52" s="17" t="s">
        <v>107</v>
      </c>
      <c r="G52" s="25" t="s">
        <v>68</v>
      </c>
      <c r="H52" s="25" t="s">
        <v>7</v>
      </c>
      <c r="I52" s="26">
        <v>4000</v>
      </c>
    </row>
    <row r="53" spans="1:9" s="19" customFormat="1" ht="14.65" customHeight="1" x14ac:dyDescent="0.2">
      <c r="A53" s="16" t="s">
        <v>239</v>
      </c>
      <c r="B53" s="16" t="s">
        <v>207</v>
      </c>
      <c r="C53" s="19" t="s">
        <v>83</v>
      </c>
      <c r="D53" s="24" t="s">
        <v>180</v>
      </c>
      <c r="E53" s="25" t="s">
        <v>10</v>
      </c>
      <c r="F53" s="17" t="s">
        <v>107</v>
      </c>
      <c r="G53" s="25" t="s">
        <v>58</v>
      </c>
      <c r="H53" s="25" t="s">
        <v>8</v>
      </c>
      <c r="I53" s="26">
        <v>5000</v>
      </c>
    </row>
    <row r="54" spans="1:9" s="19" customFormat="1" ht="14.65" customHeight="1" x14ac:dyDescent="0.2">
      <c r="A54" s="16" t="s">
        <v>239</v>
      </c>
      <c r="B54" s="16" t="s">
        <v>207</v>
      </c>
      <c r="C54" s="19" t="s">
        <v>83</v>
      </c>
      <c r="D54" s="24" t="s">
        <v>180</v>
      </c>
      <c r="E54" s="17" t="s">
        <v>10</v>
      </c>
      <c r="F54" s="17" t="s">
        <v>107</v>
      </c>
      <c r="G54" s="25" t="s">
        <v>58</v>
      </c>
      <c r="H54" s="25" t="s">
        <v>8</v>
      </c>
      <c r="I54" s="26">
        <v>175000</v>
      </c>
    </row>
    <row r="55" spans="1:9" s="19" customFormat="1" ht="14.65" customHeight="1" x14ac:dyDescent="0.2">
      <c r="A55" s="16" t="s">
        <v>239</v>
      </c>
      <c r="B55" s="16" t="s">
        <v>207</v>
      </c>
      <c r="C55" s="19" t="s">
        <v>83</v>
      </c>
      <c r="D55" s="24" t="s">
        <v>180</v>
      </c>
      <c r="E55" s="17" t="s">
        <v>10</v>
      </c>
      <c r="F55" s="17" t="s">
        <v>107</v>
      </c>
      <c r="G55" s="25" t="s">
        <v>58</v>
      </c>
      <c r="H55" s="25" t="s">
        <v>8</v>
      </c>
      <c r="I55" s="26">
        <v>20000</v>
      </c>
    </row>
    <row r="56" spans="1:9" s="19" customFormat="1" ht="14.65" customHeight="1" x14ac:dyDescent="0.2">
      <c r="A56" s="16" t="s">
        <v>239</v>
      </c>
      <c r="B56" s="16" t="s">
        <v>207</v>
      </c>
      <c r="C56" s="19" t="s">
        <v>83</v>
      </c>
      <c r="D56" s="24" t="s">
        <v>180</v>
      </c>
      <c r="E56" s="17" t="s">
        <v>10</v>
      </c>
      <c r="F56" s="17" t="s">
        <v>107</v>
      </c>
      <c r="G56" s="25" t="s">
        <v>58</v>
      </c>
      <c r="H56" s="25" t="s">
        <v>8</v>
      </c>
      <c r="I56" s="26">
        <v>20000</v>
      </c>
    </row>
    <row r="57" spans="1:9" s="19" customFormat="1" ht="14.65" customHeight="1" x14ac:dyDescent="0.2">
      <c r="A57" s="16" t="s">
        <v>239</v>
      </c>
      <c r="B57" s="16" t="s">
        <v>207</v>
      </c>
      <c r="C57" s="19" t="s">
        <v>83</v>
      </c>
      <c r="D57" s="24" t="s">
        <v>180</v>
      </c>
      <c r="E57" s="17" t="s">
        <v>10</v>
      </c>
      <c r="F57" s="17" t="s">
        <v>107</v>
      </c>
      <c r="G57" s="25" t="s">
        <v>58</v>
      </c>
      <c r="H57" s="25" t="s">
        <v>8</v>
      </c>
      <c r="I57" s="26">
        <v>5000</v>
      </c>
    </row>
    <row r="58" spans="1:9" s="19" customFormat="1" ht="14.65" customHeight="1" x14ac:dyDescent="0.2">
      <c r="A58" s="16" t="s">
        <v>239</v>
      </c>
      <c r="B58" s="16" t="s">
        <v>207</v>
      </c>
      <c r="C58" s="19" t="s">
        <v>83</v>
      </c>
      <c r="D58" s="24" t="s">
        <v>180</v>
      </c>
      <c r="E58" s="17" t="s">
        <v>10</v>
      </c>
      <c r="F58" s="17" t="s">
        <v>107</v>
      </c>
      <c r="G58" s="25" t="s">
        <v>58</v>
      </c>
      <c r="H58" s="25" t="s">
        <v>8</v>
      </c>
      <c r="I58" s="26">
        <v>1695.63</v>
      </c>
    </row>
    <row r="59" spans="1:9" s="19" customFormat="1" ht="14.65" customHeight="1" x14ac:dyDescent="0.2">
      <c r="A59" s="16" t="s">
        <v>239</v>
      </c>
      <c r="B59" s="16" t="s">
        <v>207</v>
      </c>
      <c r="C59" s="19" t="s">
        <v>83</v>
      </c>
      <c r="D59" s="24" t="s">
        <v>180</v>
      </c>
      <c r="E59" s="17" t="s">
        <v>10</v>
      </c>
      <c r="F59" s="17" t="s">
        <v>107</v>
      </c>
      <c r="G59" s="25" t="s">
        <v>58</v>
      </c>
      <c r="H59" s="25" t="s">
        <v>8</v>
      </c>
      <c r="I59" s="26"/>
    </row>
    <row r="60" spans="1:9" s="19" customFormat="1" ht="14.65" customHeight="1" x14ac:dyDescent="0.2">
      <c r="A60" s="16" t="s">
        <v>239</v>
      </c>
      <c r="B60" s="16" t="s">
        <v>207</v>
      </c>
      <c r="C60" s="19" t="s">
        <v>83</v>
      </c>
      <c r="D60" s="24" t="s">
        <v>180</v>
      </c>
      <c r="E60" s="17" t="s">
        <v>10</v>
      </c>
      <c r="F60" s="17" t="s">
        <v>107</v>
      </c>
      <c r="G60" s="25" t="s">
        <v>58</v>
      </c>
      <c r="H60" s="25" t="s">
        <v>8</v>
      </c>
      <c r="I60" s="26">
        <v>15000</v>
      </c>
    </row>
    <row r="61" spans="1:9" s="19" customFormat="1" ht="14.65" customHeight="1" x14ac:dyDescent="0.2">
      <c r="A61" s="16" t="s">
        <v>239</v>
      </c>
      <c r="B61" s="16" t="s">
        <v>207</v>
      </c>
      <c r="C61" s="19" t="s">
        <v>83</v>
      </c>
      <c r="D61" s="24" t="s">
        <v>190</v>
      </c>
      <c r="E61" s="17" t="s">
        <v>20</v>
      </c>
      <c r="F61" s="24" t="s">
        <v>17</v>
      </c>
      <c r="G61" s="25" t="s">
        <v>65</v>
      </c>
      <c r="H61" s="17" t="s">
        <v>21</v>
      </c>
      <c r="I61" s="26">
        <v>0</v>
      </c>
    </row>
    <row r="62" spans="1:9" s="19" customFormat="1" ht="14.65" customHeight="1" x14ac:dyDescent="0.2">
      <c r="A62" s="16" t="s">
        <v>239</v>
      </c>
      <c r="B62" s="16" t="s">
        <v>207</v>
      </c>
      <c r="C62" s="19" t="s">
        <v>83</v>
      </c>
      <c r="D62" s="24" t="s">
        <v>188</v>
      </c>
      <c r="E62" s="17" t="s">
        <v>20</v>
      </c>
      <c r="F62" s="25" t="s">
        <v>17</v>
      </c>
      <c r="G62" s="25" t="s">
        <v>60</v>
      </c>
      <c r="H62" s="17" t="s">
        <v>21</v>
      </c>
      <c r="I62" s="26">
        <v>180</v>
      </c>
    </row>
    <row r="63" spans="1:9" s="19" customFormat="1" ht="14.65" customHeight="1" x14ac:dyDescent="0.2">
      <c r="A63" s="16" t="s">
        <v>239</v>
      </c>
      <c r="B63" s="16" t="s">
        <v>207</v>
      </c>
      <c r="C63" s="19" t="s">
        <v>83</v>
      </c>
      <c r="D63" s="24" t="s">
        <v>186</v>
      </c>
      <c r="E63" s="17" t="s">
        <v>20</v>
      </c>
      <c r="F63" s="36" t="s">
        <v>17</v>
      </c>
      <c r="G63" s="25" t="s">
        <v>59</v>
      </c>
      <c r="H63" s="17" t="s">
        <v>21</v>
      </c>
      <c r="I63" s="18">
        <v>21537</v>
      </c>
    </row>
    <row r="64" spans="1:9" s="19" customFormat="1" ht="14.65" customHeight="1" x14ac:dyDescent="0.2">
      <c r="A64" s="16" t="s">
        <v>239</v>
      </c>
      <c r="B64" s="16" t="s">
        <v>207</v>
      </c>
      <c r="C64" s="19" t="s">
        <v>83</v>
      </c>
      <c r="D64" s="24" t="s">
        <v>184</v>
      </c>
      <c r="E64" s="17" t="s">
        <v>20</v>
      </c>
      <c r="F64" s="36" t="s">
        <v>17</v>
      </c>
      <c r="G64" s="25" t="s">
        <v>31</v>
      </c>
      <c r="H64" s="17" t="s">
        <v>21</v>
      </c>
      <c r="I64" s="26">
        <v>10346.67</v>
      </c>
    </row>
    <row r="65" spans="1:9" s="19" customFormat="1" ht="14.65" customHeight="1" x14ac:dyDescent="0.2">
      <c r="A65" s="16" t="s">
        <v>239</v>
      </c>
      <c r="B65" s="16" t="s">
        <v>207</v>
      </c>
      <c r="C65" s="19" t="s">
        <v>83</v>
      </c>
      <c r="D65" s="24" t="s">
        <v>184</v>
      </c>
      <c r="E65" s="17" t="s">
        <v>20</v>
      </c>
      <c r="F65" s="25" t="s">
        <v>17</v>
      </c>
      <c r="G65" s="25" t="s">
        <v>31</v>
      </c>
      <c r="H65" s="17" t="s">
        <v>21</v>
      </c>
      <c r="I65" s="26">
        <v>6561.8924999999999</v>
      </c>
    </row>
    <row r="66" spans="1:9" s="19" customFormat="1" ht="14.65" customHeight="1" x14ac:dyDescent="0.2">
      <c r="A66" s="16" t="s">
        <v>239</v>
      </c>
      <c r="B66" s="16" t="s">
        <v>207</v>
      </c>
      <c r="C66" s="19" t="s">
        <v>83</v>
      </c>
      <c r="D66" s="24" t="s">
        <v>184</v>
      </c>
      <c r="E66" s="17" t="s">
        <v>20</v>
      </c>
      <c r="F66" s="25" t="s">
        <v>17</v>
      </c>
      <c r="G66" s="25" t="s">
        <v>31</v>
      </c>
      <c r="H66" s="17" t="s">
        <v>21</v>
      </c>
      <c r="I66" s="26">
        <v>537.34500000000003</v>
      </c>
    </row>
    <row r="67" spans="1:9" s="19" customFormat="1" ht="14.65" customHeight="1" x14ac:dyDescent="0.2">
      <c r="A67" s="16" t="s">
        <v>239</v>
      </c>
      <c r="B67" s="16" t="s">
        <v>207</v>
      </c>
      <c r="C67" s="19" t="s">
        <v>83</v>
      </c>
      <c r="D67" s="24" t="s">
        <v>184</v>
      </c>
      <c r="E67" s="17" t="s">
        <v>20</v>
      </c>
      <c r="F67" s="25" t="s">
        <v>17</v>
      </c>
      <c r="G67" s="25" t="s">
        <v>31</v>
      </c>
      <c r="H67" s="17" t="s">
        <v>21</v>
      </c>
      <c r="I67" s="26">
        <v>36867.78</v>
      </c>
    </row>
    <row r="68" spans="1:9" s="19" customFormat="1" ht="14.65" customHeight="1" x14ac:dyDescent="0.2">
      <c r="A68" s="16" t="s">
        <v>239</v>
      </c>
      <c r="B68" s="16" t="s">
        <v>207</v>
      </c>
      <c r="C68" s="19" t="s">
        <v>83</v>
      </c>
      <c r="D68" s="24" t="s">
        <v>184</v>
      </c>
      <c r="E68" s="17" t="s">
        <v>20</v>
      </c>
      <c r="F68" s="25" t="s">
        <v>17</v>
      </c>
      <c r="G68" s="25" t="s">
        <v>31</v>
      </c>
      <c r="H68" s="17" t="s">
        <v>21</v>
      </c>
      <c r="I68" s="26">
        <v>150.44999999999999</v>
      </c>
    </row>
    <row r="69" spans="1:9" s="19" customFormat="1" ht="14.65" customHeight="1" x14ac:dyDescent="0.2">
      <c r="A69" s="16" t="s">
        <v>239</v>
      </c>
      <c r="B69" s="16" t="s">
        <v>207</v>
      </c>
      <c r="C69" s="19" t="s">
        <v>83</v>
      </c>
      <c r="D69" s="24" t="s">
        <v>184</v>
      </c>
      <c r="E69" s="17" t="s">
        <v>20</v>
      </c>
      <c r="F69" s="25" t="s">
        <v>17</v>
      </c>
      <c r="G69" s="25" t="s">
        <v>31</v>
      </c>
      <c r="H69" s="17" t="s">
        <v>21</v>
      </c>
      <c r="I69" s="26">
        <v>3500</v>
      </c>
    </row>
    <row r="70" spans="1:9" s="19" customFormat="1" ht="14.65" customHeight="1" x14ac:dyDescent="0.2">
      <c r="A70" s="16" t="s">
        <v>239</v>
      </c>
      <c r="B70" s="16" t="s">
        <v>207</v>
      </c>
      <c r="C70" s="19" t="s">
        <v>83</v>
      </c>
      <c r="D70" s="24" t="s">
        <v>180</v>
      </c>
      <c r="E70" s="17" t="s">
        <v>20</v>
      </c>
      <c r="F70" s="25" t="s">
        <v>17</v>
      </c>
      <c r="G70" s="25" t="s">
        <v>31</v>
      </c>
      <c r="H70" s="17" t="s">
        <v>21</v>
      </c>
      <c r="I70" s="26">
        <v>4486.7700000000004</v>
      </c>
    </row>
    <row r="71" spans="1:9" s="19" customFormat="1" ht="14.65" customHeight="1" x14ac:dyDescent="0.2">
      <c r="A71" s="16" t="s">
        <v>239</v>
      </c>
      <c r="B71" s="16" t="s">
        <v>207</v>
      </c>
      <c r="C71" s="19" t="s">
        <v>83</v>
      </c>
      <c r="D71" s="24" t="s">
        <v>180</v>
      </c>
      <c r="E71" s="17" t="s">
        <v>20</v>
      </c>
      <c r="F71" s="17" t="s">
        <v>17</v>
      </c>
      <c r="G71" s="17" t="s">
        <v>72</v>
      </c>
      <c r="H71" s="17" t="s">
        <v>21</v>
      </c>
      <c r="I71" s="26">
        <v>6500</v>
      </c>
    </row>
    <row r="72" spans="1:9" s="19" customFormat="1" ht="14.65" customHeight="1" x14ac:dyDescent="0.2">
      <c r="A72" s="16" t="s">
        <v>239</v>
      </c>
      <c r="B72" s="16" t="s">
        <v>207</v>
      </c>
      <c r="C72" s="19" t="s">
        <v>83</v>
      </c>
      <c r="D72" s="24" t="s">
        <v>180</v>
      </c>
      <c r="E72" s="17" t="s">
        <v>20</v>
      </c>
      <c r="F72" s="25" t="s">
        <v>17</v>
      </c>
      <c r="G72" s="25" t="s">
        <v>31</v>
      </c>
      <c r="H72" s="17" t="s">
        <v>21</v>
      </c>
      <c r="I72" s="26">
        <v>150750</v>
      </c>
    </row>
    <row r="73" spans="1:9" s="19" customFormat="1" ht="14.65" customHeight="1" x14ac:dyDescent="0.2">
      <c r="A73" s="16" t="s">
        <v>239</v>
      </c>
      <c r="B73" s="16" t="s">
        <v>207</v>
      </c>
      <c r="C73" s="19" t="s">
        <v>83</v>
      </c>
      <c r="D73" s="24" t="s">
        <v>24</v>
      </c>
      <c r="E73" s="17" t="s">
        <v>20</v>
      </c>
      <c r="F73" s="25" t="s">
        <v>17</v>
      </c>
      <c r="G73" s="25" t="s">
        <v>34</v>
      </c>
      <c r="H73" s="17" t="s">
        <v>21</v>
      </c>
      <c r="I73" s="26">
        <v>577.32749999999999</v>
      </c>
    </row>
    <row r="74" spans="1:9" s="19" customFormat="1" ht="14.65" customHeight="1" x14ac:dyDescent="0.2">
      <c r="A74" s="16" t="s">
        <v>239</v>
      </c>
      <c r="B74" s="16" t="s">
        <v>207</v>
      </c>
      <c r="C74" s="19" t="s">
        <v>83</v>
      </c>
      <c r="D74" s="24" t="s">
        <v>112</v>
      </c>
      <c r="E74" s="17" t="s">
        <v>20</v>
      </c>
      <c r="F74" s="36" t="s">
        <v>17</v>
      </c>
      <c r="G74" s="25" t="s">
        <v>33</v>
      </c>
      <c r="H74" s="17" t="s">
        <v>21</v>
      </c>
      <c r="I74" s="26">
        <v>9755.9925000000003</v>
      </c>
    </row>
    <row r="75" spans="1:9" s="19" customFormat="1" ht="14.65" customHeight="1" x14ac:dyDescent="0.2">
      <c r="A75" s="16" t="s">
        <v>239</v>
      </c>
      <c r="B75" s="16" t="s">
        <v>207</v>
      </c>
      <c r="C75" s="19" t="s">
        <v>83</v>
      </c>
      <c r="D75" s="24" t="s">
        <v>104</v>
      </c>
      <c r="E75" s="17" t="s">
        <v>20</v>
      </c>
      <c r="F75" s="36" t="s">
        <v>17</v>
      </c>
      <c r="G75" s="25" t="s">
        <v>32</v>
      </c>
      <c r="H75" s="17" t="s">
        <v>21</v>
      </c>
      <c r="I75" s="26">
        <v>15332.04</v>
      </c>
    </row>
    <row r="76" spans="1:9" s="19" customFormat="1" ht="14.65" customHeight="1" x14ac:dyDescent="0.2">
      <c r="A76" s="16" t="s">
        <v>239</v>
      </c>
      <c r="B76" s="16" t="s">
        <v>207</v>
      </c>
      <c r="C76" s="19" t="s">
        <v>83</v>
      </c>
      <c r="D76" s="24" t="s">
        <v>92</v>
      </c>
      <c r="E76" s="17" t="s">
        <v>20</v>
      </c>
      <c r="F76" s="25" t="s">
        <v>17</v>
      </c>
      <c r="G76" s="25" t="s">
        <v>64</v>
      </c>
      <c r="H76" s="17" t="s">
        <v>21</v>
      </c>
      <c r="I76" s="26">
        <v>1596.0825</v>
      </c>
    </row>
    <row r="77" spans="1:9" s="19" customFormat="1" ht="14.65" customHeight="1" x14ac:dyDescent="0.2">
      <c r="A77" s="16" t="s">
        <v>239</v>
      </c>
      <c r="B77" s="16" t="s">
        <v>207</v>
      </c>
      <c r="C77" s="19" t="s">
        <v>83</v>
      </c>
      <c r="D77" s="24" t="s">
        <v>190</v>
      </c>
      <c r="E77" s="17" t="s">
        <v>20</v>
      </c>
      <c r="F77" s="17" t="s">
        <v>30</v>
      </c>
      <c r="G77" s="25" t="s">
        <v>65</v>
      </c>
      <c r="H77" s="25" t="s">
        <v>21</v>
      </c>
      <c r="I77" s="26">
        <v>0</v>
      </c>
    </row>
    <row r="78" spans="1:9" s="19" customFormat="1" ht="14.65" customHeight="1" x14ac:dyDescent="0.2">
      <c r="A78" s="16" t="s">
        <v>239</v>
      </c>
      <c r="B78" s="16" t="s">
        <v>207</v>
      </c>
      <c r="C78" s="19" t="s">
        <v>83</v>
      </c>
      <c r="D78" s="24" t="s">
        <v>184</v>
      </c>
      <c r="E78" s="25" t="s">
        <v>10</v>
      </c>
      <c r="F78" s="17" t="s">
        <v>30</v>
      </c>
      <c r="G78" s="25" t="s">
        <v>30</v>
      </c>
      <c r="H78" s="25" t="s">
        <v>7</v>
      </c>
      <c r="I78" s="26">
        <v>174.9075</v>
      </c>
    </row>
    <row r="79" spans="1:9" s="19" customFormat="1" ht="14.65" customHeight="1" x14ac:dyDescent="0.2">
      <c r="A79" s="16" t="s">
        <v>239</v>
      </c>
      <c r="B79" s="16" t="s">
        <v>207</v>
      </c>
      <c r="C79" s="19" t="s">
        <v>83</v>
      </c>
      <c r="D79" s="24" t="s">
        <v>184</v>
      </c>
      <c r="E79" s="17" t="s">
        <v>10</v>
      </c>
      <c r="F79" s="17" t="s">
        <v>30</v>
      </c>
      <c r="G79" s="25" t="s">
        <v>30</v>
      </c>
      <c r="H79" s="25" t="s">
        <v>7</v>
      </c>
      <c r="I79" s="26">
        <v>17348.760000000002</v>
      </c>
    </row>
    <row r="80" spans="1:9" s="19" customFormat="1" ht="14.65" customHeight="1" x14ac:dyDescent="0.2">
      <c r="A80" s="16" t="s">
        <v>239</v>
      </c>
      <c r="B80" s="16" t="s">
        <v>207</v>
      </c>
      <c r="C80" s="19" t="s">
        <v>83</v>
      </c>
      <c r="D80" s="24" t="s">
        <v>184</v>
      </c>
      <c r="E80" s="17" t="s">
        <v>10</v>
      </c>
      <c r="F80" s="17" t="s">
        <v>30</v>
      </c>
      <c r="G80" s="25" t="s">
        <v>30</v>
      </c>
      <c r="H80" s="25" t="s">
        <v>7</v>
      </c>
      <c r="I80" s="26">
        <v>7169.3325000000004</v>
      </c>
    </row>
    <row r="81" spans="1:9" s="19" customFormat="1" ht="14.65" customHeight="1" x14ac:dyDescent="0.2">
      <c r="A81" s="16" t="s">
        <v>239</v>
      </c>
      <c r="B81" s="16" t="s">
        <v>207</v>
      </c>
      <c r="C81" s="19" t="s">
        <v>83</v>
      </c>
      <c r="D81" s="24" t="s">
        <v>184</v>
      </c>
      <c r="E81" s="17" t="s">
        <v>10</v>
      </c>
      <c r="F81" s="17" t="s">
        <v>30</v>
      </c>
      <c r="G81" s="25" t="s">
        <v>30</v>
      </c>
      <c r="H81" s="25" t="s">
        <v>7</v>
      </c>
      <c r="I81" s="26">
        <v>577.32749999999999</v>
      </c>
    </row>
    <row r="82" spans="1:9" s="19" customFormat="1" ht="14.65" customHeight="1" x14ac:dyDescent="0.2">
      <c r="A82" s="16" t="s">
        <v>239</v>
      </c>
      <c r="B82" s="16" t="s">
        <v>207</v>
      </c>
      <c r="C82" s="19" t="s">
        <v>83</v>
      </c>
      <c r="D82" s="24" t="s">
        <v>184</v>
      </c>
      <c r="E82" s="17" t="s">
        <v>10</v>
      </c>
      <c r="F82" s="17" t="s">
        <v>30</v>
      </c>
      <c r="G82" s="25" t="s">
        <v>30</v>
      </c>
      <c r="H82" s="25" t="s">
        <v>7</v>
      </c>
      <c r="I82" s="26">
        <v>38053.53</v>
      </c>
    </row>
    <row r="83" spans="1:9" s="19" customFormat="1" ht="14.65" customHeight="1" x14ac:dyDescent="0.2">
      <c r="A83" s="16" t="s">
        <v>239</v>
      </c>
      <c r="B83" s="16" t="s">
        <v>207</v>
      </c>
      <c r="C83" s="19" t="s">
        <v>83</v>
      </c>
      <c r="D83" s="24" t="s">
        <v>184</v>
      </c>
      <c r="E83" s="17" t="s">
        <v>10</v>
      </c>
      <c r="F83" s="17" t="s">
        <v>30</v>
      </c>
      <c r="G83" s="25" t="s">
        <v>30</v>
      </c>
      <c r="H83" s="25" t="s">
        <v>7</v>
      </c>
      <c r="I83" s="26">
        <v>74.782499999999999</v>
      </c>
    </row>
    <row r="84" spans="1:9" s="19" customFormat="1" ht="14.65" customHeight="1" x14ac:dyDescent="0.2">
      <c r="A84" s="16" t="s">
        <v>239</v>
      </c>
      <c r="B84" s="16" t="s">
        <v>207</v>
      </c>
      <c r="C84" s="19" t="s">
        <v>83</v>
      </c>
      <c r="D84" s="24" t="s">
        <v>182</v>
      </c>
      <c r="E84" s="17" t="s">
        <v>10</v>
      </c>
      <c r="F84" s="17" t="s">
        <v>30</v>
      </c>
      <c r="G84" s="25" t="s">
        <v>30</v>
      </c>
      <c r="H84" s="25" t="s">
        <v>7</v>
      </c>
      <c r="I84" s="26">
        <v>35000</v>
      </c>
    </row>
    <row r="85" spans="1:9" s="19" customFormat="1" ht="14.65" customHeight="1" x14ac:dyDescent="0.2">
      <c r="A85" s="16" t="s">
        <v>239</v>
      </c>
      <c r="B85" s="16" t="s">
        <v>207</v>
      </c>
      <c r="C85" s="19" t="s">
        <v>83</v>
      </c>
      <c r="D85" s="24" t="s">
        <v>182</v>
      </c>
      <c r="E85" s="17" t="s">
        <v>10</v>
      </c>
      <c r="F85" s="17" t="s">
        <v>30</v>
      </c>
      <c r="G85" s="25" t="s">
        <v>30</v>
      </c>
      <c r="H85" s="25" t="s">
        <v>7</v>
      </c>
      <c r="I85" s="26">
        <v>1000</v>
      </c>
    </row>
    <row r="86" spans="1:9" s="19" customFormat="1" ht="14.65" customHeight="1" x14ac:dyDescent="0.2">
      <c r="A86" s="16" t="s">
        <v>239</v>
      </c>
      <c r="B86" s="16" t="s">
        <v>207</v>
      </c>
      <c r="C86" s="19" t="s">
        <v>83</v>
      </c>
      <c r="D86" s="24" t="s">
        <v>188</v>
      </c>
      <c r="E86" s="17" t="s">
        <v>20</v>
      </c>
      <c r="F86" s="16" t="s">
        <v>102</v>
      </c>
      <c r="G86" s="25" t="s">
        <v>60</v>
      </c>
      <c r="H86" s="25" t="s">
        <v>21</v>
      </c>
      <c r="I86" s="26">
        <v>100</v>
      </c>
    </row>
    <row r="87" spans="1:9" s="19" customFormat="1" ht="14.65" customHeight="1" x14ac:dyDescent="0.2">
      <c r="A87" s="16" t="s">
        <v>239</v>
      </c>
      <c r="B87" s="16" t="s">
        <v>207</v>
      </c>
      <c r="C87" s="19" t="s">
        <v>83</v>
      </c>
      <c r="D87" s="24" t="s">
        <v>188</v>
      </c>
      <c r="E87" s="17" t="s">
        <v>20</v>
      </c>
      <c r="F87" s="17" t="s">
        <v>123</v>
      </c>
      <c r="G87" s="25" t="s">
        <v>60</v>
      </c>
      <c r="H87" s="25" t="s">
        <v>21</v>
      </c>
      <c r="I87" s="26">
        <v>17000</v>
      </c>
    </row>
    <row r="88" spans="1:9" s="19" customFormat="1" ht="14.65" customHeight="1" x14ac:dyDescent="0.2">
      <c r="A88" s="16" t="s">
        <v>239</v>
      </c>
      <c r="B88" s="16" t="s">
        <v>207</v>
      </c>
      <c r="C88" s="19" t="s">
        <v>83</v>
      </c>
      <c r="D88" s="24" t="s">
        <v>182</v>
      </c>
      <c r="E88" s="17" t="s">
        <v>20</v>
      </c>
      <c r="F88" s="17" t="s">
        <v>123</v>
      </c>
      <c r="G88" s="25" t="s">
        <v>31</v>
      </c>
      <c r="H88" s="25" t="s">
        <v>21</v>
      </c>
      <c r="I88" s="26">
        <v>8934.1</v>
      </c>
    </row>
    <row r="89" spans="1:9" s="19" customFormat="1" ht="14.65" customHeight="1" x14ac:dyDescent="0.2">
      <c r="A89" s="16" t="s">
        <v>239</v>
      </c>
      <c r="B89" s="16" t="s">
        <v>207</v>
      </c>
      <c r="C89" s="19" t="s">
        <v>83</v>
      </c>
      <c r="D89" s="24" t="s">
        <v>182</v>
      </c>
      <c r="E89" s="17" t="s">
        <v>20</v>
      </c>
      <c r="F89" s="17" t="s">
        <v>123</v>
      </c>
      <c r="G89" s="25" t="s">
        <v>31</v>
      </c>
      <c r="H89" s="25" t="s">
        <v>21</v>
      </c>
      <c r="I89" s="26">
        <v>251.24</v>
      </c>
    </row>
    <row r="90" spans="1:9" s="19" customFormat="1" ht="14.65" customHeight="1" x14ac:dyDescent="0.2">
      <c r="A90" s="16" t="s">
        <v>239</v>
      </c>
      <c r="B90" s="16" t="s">
        <v>207</v>
      </c>
      <c r="C90" s="19" t="s">
        <v>83</v>
      </c>
      <c r="D90" s="24" t="s">
        <v>182</v>
      </c>
      <c r="E90" s="17" t="s">
        <v>20</v>
      </c>
      <c r="F90" s="17" t="s">
        <v>123</v>
      </c>
      <c r="G90" s="25" t="s">
        <v>31</v>
      </c>
      <c r="H90" s="25" t="s">
        <v>21</v>
      </c>
      <c r="I90" s="26">
        <v>1165.22</v>
      </c>
    </row>
    <row r="91" spans="1:9" s="19" customFormat="1" ht="14.65" customHeight="1" x14ac:dyDescent="0.2">
      <c r="A91" s="16" t="s">
        <v>239</v>
      </c>
      <c r="B91" s="16" t="s">
        <v>207</v>
      </c>
      <c r="C91" s="19" t="s">
        <v>83</v>
      </c>
      <c r="D91" s="24" t="s">
        <v>182</v>
      </c>
      <c r="E91" s="17" t="s">
        <v>20</v>
      </c>
      <c r="F91" s="17" t="s">
        <v>123</v>
      </c>
      <c r="G91" s="25" t="s">
        <v>31</v>
      </c>
      <c r="H91" s="25" t="s">
        <v>21</v>
      </c>
      <c r="I91" s="26">
        <v>49109.93</v>
      </c>
    </row>
    <row r="92" spans="1:9" s="19" customFormat="1" ht="14.65" customHeight="1" x14ac:dyDescent="0.2">
      <c r="A92" s="16" t="s">
        <v>239</v>
      </c>
      <c r="B92" s="16" t="s">
        <v>207</v>
      </c>
      <c r="C92" s="19" t="s">
        <v>83</v>
      </c>
      <c r="D92" s="24" t="s">
        <v>182</v>
      </c>
      <c r="E92" s="17" t="s">
        <v>20</v>
      </c>
      <c r="F92" s="17" t="s">
        <v>123</v>
      </c>
      <c r="G92" s="25" t="s">
        <v>31</v>
      </c>
      <c r="H92" s="25" t="s">
        <v>21</v>
      </c>
      <c r="I92" s="26">
        <v>2.81</v>
      </c>
    </row>
    <row r="93" spans="1:9" s="19" customFormat="1" ht="14.65" customHeight="1" x14ac:dyDescent="0.2">
      <c r="A93" s="16" t="s">
        <v>239</v>
      </c>
      <c r="B93" s="16" t="s">
        <v>207</v>
      </c>
      <c r="C93" s="19" t="s">
        <v>83</v>
      </c>
      <c r="D93" s="24" t="s">
        <v>182</v>
      </c>
      <c r="E93" s="17" t="s">
        <v>20</v>
      </c>
      <c r="F93" s="17" t="s">
        <v>123</v>
      </c>
      <c r="G93" s="25" t="s">
        <v>31</v>
      </c>
      <c r="H93" s="25" t="s">
        <v>21</v>
      </c>
      <c r="I93" s="26">
        <v>1773.64</v>
      </c>
    </row>
    <row r="94" spans="1:9" s="19" customFormat="1" ht="14.65" customHeight="1" x14ac:dyDescent="0.2">
      <c r="A94" s="16" t="s">
        <v>239</v>
      </c>
      <c r="B94" s="16" t="s">
        <v>207</v>
      </c>
      <c r="C94" s="19" t="s">
        <v>83</v>
      </c>
      <c r="D94" s="24" t="s">
        <v>182</v>
      </c>
      <c r="E94" s="17" t="s">
        <v>20</v>
      </c>
      <c r="F94" s="17" t="s">
        <v>123</v>
      </c>
      <c r="G94" s="25" t="s">
        <v>31</v>
      </c>
      <c r="H94" s="25" t="s">
        <v>21</v>
      </c>
      <c r="I94" s="26">
        <v>12300</v>
      </c>
    </row>
    <row r="95" spans="1:9" s="19" customFormat="1" ht="14.65" customHeight="1" x14ac:dyDescent="0.2">
      <c r="A95" s="16" t="s">
        <v>239</v>
      </c>
      <c r="B95" s="16" t="s">
        <v>207</v>
      </c>
      <c r="C95" s="19" t="s">
        <v>83</v>
      </c>
      <c r="D95" s="24" t="s">
        <v>182</v>
      </c>
      <c r="E95" s="17" t="s">
        <v>20</v>
      </c>
      <c r="F95" s="17" t="s">
        <v>123</v>
      </c>
      <c r="G95" s="25" t="s">
        <v>31</v>
      </c>
      <c r="H95" s="25" t="s">
        <v>21</v>
      </c>
      <c r="I95" s="26">
        <v>1800</v>
      </c>
    </row>
    <row r="96" spans="1:9" s="19" customFormat="1" ht="14.65" customHeight="1" x14ac:dyDescent="0.2">
      <c r="A96" s="16" t="s">
        <v>239</v>
      </c>
      <c r="B96" s="16" t="s">
        <v>207</v>
      </c>
      <c r="C96" s="19" t="s">
        <v>83</v>
      </c>
      <c r="D96" s="24" t="s">
        <v>24</v>
      </c>
      <c r="E96" s="17" t="s">
        <v>20</v>
      </c>
      <c r="F96" s="17" t="s">
        <v>123</v>
      </c>
      <c r="G96" s="25" t="s">
        <v>34</v>
      </c>
      <c r="H96" s="25" t="s">
        <v>21</v>
      </c>
      <c r="I96" s="26">
        <v>38053.53</v>
      </c>
    </row>
    <row r="97" spans="1:9" s="19" customFormat="1" ht="14.65" customHeight="1" x14ac:dyDescent="0.2">
      <c r="A97" s="16" t="s">
        <v>239</v>
      </c>
      <c r="B97" s="16" t="s">
        <v>207</v>
      </c>
      <c r="C97" s="19" t="s">
        <v>83</v>
      </c>
      <c r="D97" s="24" t="s">
        <v>112</v>
      </c>
      <c r="E97" s="17" t="s">
        <v>20</v>
      </c>
      <c r="F97" s="17" t="s">
        <v>123</v>
      </c>
      <c r="G97" s="25" t="s">
        <v>33</v>
      </c>
      <c r="H97" s="25" t="s">
        <v>21</v>
      </c>
      <c r="I97" s="26">
        <v>56218.267500000002</v>
      </c>
    </row>
    <row r="98" spans="1:9" s="19" customFormat="1" ht="14.65" customHeight="1" x14ac:dyDescent="0.2">
      <c r="A98" s="16" t="s">
        <v>239</v>
      </c>
      <c r="B98" s="16" t="s">
        <v>207</v>
      </c>
      <c r="C98" s="19" t="s">
        <v>83</v>
      </c>
      <c r="D98" s="24" t="s">
        <v>104</v>
      </c>
      <c r="E98" s="17" t="s">
        <v>20</v>
      </c>
      <c r="F98" s="17" t="s">
        <v>123</v>
      </c>
      <c r="G98" s="25" t="s">
        <v>32</v>
      </c>
      <c r="H98" s="25" t="s">
        <v>21</v>
      </c>
      <c r="I98" s="18">
        <v>216.0675</v>
      </c>
    </row>
    <row r="99" spans="1:9" s="19" customFormat="1" ht="14.65" customHeight="1" x14ac:dyDescent="0.2">
      <c r="A99" s="16" t="s">
        <v>239</v>
      </c>
      <c r="B99" s="16" t="s">
        <v>207</v>
      </c>
      <c r="C99" s="19" t="s">
        <v>83</v>
      </c>
      <c r="D99" s="24" t="s">
        <v>92</v>
      </c>
      <c r="E99" s="17" t="s">
        <v>20</v>
      </c>
      <c r="F99" s="17" t="s">
        <v>123</v>
      </c>
      <c r="G99" s="17" t="s">
        <v>64</v>
      </c>
      <c r="H99" s="25" t="s">
        <v>21</v>
      </c>
      <c r="I99" s="26">
        <v>130.49250000000001</v>
      </c>
    </row>
    <row r="100" spans="1:9" s="19" customFormat="1" ht="14.65" customHeight="1" x14ac:dyDescent="0.2">
      <c r="A100" s="16" t="s">
        <v>239</v>
      </c>
      <c r="B100" s="16" t="s">
        <v>207</v>
      </c>
      <c r="C100" s="19" t="s">
        <v>83</v>
      </c>
      <c r="D100" s="24" t="s">
        <v>190</v>
      </c>
      <c r="E100" s="17" t="s">
        <v>20</v>
      </c>
      <c r="F100" s="17" t="s">
        <v>19</v>
      </c>
      <c r="G100" s="17" t="s">
        <v>65</v>
      </c>
      <c r="H100" s="17" t="s">
        <v>21</v>
      </c>
      <c r="I100" s="26">
        <v>338</v>
      </c>
    </row>
    <row r="101" spans="1:9" s="19" customFormat="1" ht="14.65" customHeight="1" x14ac:dyDescent="0.2">
      <c r="A101" s="16" t="s">
        <v>239</v>
      </c>
      <c r="B101" s="16" t="s">
        <v>207</v>
      </c>
      <c r="C101" s="19" t="s">
        <v>83</v>
      </c>
      <c r="D101" s="24" t="s">
        <v>188</v>
      </c>
      <c r="E101" s="17" t="s">
        <v>20</v>
      </c>
      <c r="F101" s="25" t="s">
        <v>19</v>
      </c>
      <c r="G101" s="25" t="s">
        <v>60</v>
      </c>
      <c r="H101" s="17" t="s">
        <v>21</v>
      </c>
      <c r="I101" s="26">
        <v>13999.86</v>
      </c>
    </row>
    <row r="102" spans="1:9" s="19" customFormat="1" ht="14.65" customHeight="1" x14ac:dyDescent="0.2">
      <c r="A102" s="16" t="s">
        <v>239</v>
      </c>
      <c r="B102" s="16" t="s">
        <v>207</v>
      </c>
      <c r="C102" s="19" t="s">
        <v>83</v>
      </c>
      <c r="D102" s="24" t="s">
        <v>182</v>
      </c>
      <c r="E102" s="17" t="s">
        <v>20</v>
      </c>
      <c r="F102" s="25" t="s">
        <v>19</v>
      </c>
      <c r="G102" s="25" t="s">
        <v>31</v>
      </c>
      <c r="H102" s="17" t="s">
        <v>21</v>
      </c>
      <c r="I102" s="26">
        <v>27900</v>
      </c>
    </row>
    <row r="103" spans="1:9" s="19" customFormat="1" ht="14.65" customHeight="1" x14ac:dyDescent="0.2">
      <c r="A103" s="16" t="s">
        <v>239</v>
      </c>
      <c r="B103" s="16" t="s">
        <v>207</v>
      </c>
      <c r="C103" s="19" t="s">
        <v>83</v>
      </c>
      <c r="D103" s="24" t="s">
        <v>182</v>
      </c>
      <c r="E103" s="17" t="s">
        <v>20</v>
      </c>
      <c r="F103" s="25" t="s">
        <v>19</v>
      </c>
      <c r="G103" s="25" t="s">
        <v>31</v>
      </c>
      <c r="H103" s="17" t="s">
        <v>21</v>
      </c>
      <c r="I103" s="26">
        <v>300.75</v>
      </c>
    </row>
    <row r="104" spans="1:9" s="19" customFormat="1" ht="14.65" customHeight="1" x14ac:dyDescent="0.2">
      <c r="A104" s="16" t="s">
        <v>239</v>
      </c>
      <c r="B104" s="16" t="s">
        <v>207</v>
      </c>
      <c r="C104" s="19" t="s">
        <v>83</v>
      </c>
      <c r="D104" s="24" t="s">
        <v>182</v>
      </c>
      <c r="E104" s="17" t="s">
        <v>20</v>
      </c>
      <c r="F104" s="25" t="s">
        <v>19</v>
      </c>
      <c r="G104" s="25" t="s">
        <v>31</v>
      </c>
      <c r="H104" s="17" t="s">
        <v>21</v>
      </c>
      <c r="I104" s="26">
        <v>300.75</v>
      </c>
    </row>
    <row r="105" spans="1:9" s="19" customFormat="1" ht="14.65" customHeight="1" x14ac:dyDescent="0.2">
      <c r="A105" s="16" t="s">
        <v>239</v>
      </c>
      <c r="B105" s="16" t="s">
        <v>207</v>
      </c>
      <c r="C105" s="19" t="s">
        <v>83</v>
      </c>
      <c r="D105" s="24" t="s">
        <v>190</v>
      </c>
      <c r="E105" s="17" t="s">
        <v>20</v>
      </c>
      <c r="F105" s="25" t="s">
        <v>19</v>
      </c>
      <c r="G105" s="25" t="s">
        <v>31</v>
      </c>
      <c r="H105" s="17" t="s">
        <v>21</v>
      </c>
      <c r="I105" s="26">
        <v>1653602</v>
      </c>
    </row>
    <row r="106" spans="1:9" s="19" customFormat="1" ht="14.65" customHeight="1" x14ac:dyDescent="0.2">
      <c r="A106" s="16" t="s">
        <v>239</v>
      </c>
      <c r="B106" s="16" t="s">
        <v>207</v>
      </c>
      <c r="C106" s="19" t="s">
        <v>83</v>
      </c>
      <c r="D106" s="24" t="s">
        <v>182</v>
      </c>
      <c r="E106" s="17" t="s">
        <v>20</v>
      </c>
      <c r="F106" s="25" t="s">
        <v>19</v>
      </c>
      <c r="G106" s="25" t="s">
        <v>31</v>
      </c>
      <c r="H106" s="17" t="s">
        <v>21</v>
      </c>
      <c r="I106" s="26">
        <v>146337</v>
      </c>
    </row>
    <row r="107" spans="1:9" s="19" customFormat="1" ht="14.65" customHeight="1" x14ac:dyDescent="0.2">
      <c r="A107" s="16" t="s">
        <v>239</v>
      </c>
      <c r="B107" s="16" t="s">
        <v>207</v>
      </c>
      <c r="C107" s="19" t="s">
        <v>83</v>
      </c>
      <c r="D107" s="24" t="s">
        <v>182</v>
      </c>
      <c r="E107" s="17" t="s">
        <v>20</v>
      </c>
      <c r="F107" s="25" t="s">
        <v>19</v>
      </c>
      <c r="G107" s="25" t="s">
        <v>31</v>
      </c>
      <c r="H107" s="17" t="s">
        <v>21</v>
      </c>
      <c r="I107" s="26">
        <v>4000</v>
      </c>
    </row>
    <row r="108" spans="1:9" s="19" customFormat="1" ht="14.65" customHeight="1" x14ac:dyDescent="0.2">
      <c r="A108" s="16" t="s">
        <v>239</v>
      </c>
      <c r="B108" s="16" t="s">
        <v>207</v>
      </c>
      <c r="C108" s="19" t="s">
        <v>83</v>
      </c>
      <c r="D108" s="24" t="s">
        <v>182</v>
      </c>
      <c r="E108" s="17" t="s">
        <v>20</v>
      </c>
      <c r="F108" s="25" t="s">
        <v>19</v>
      </c>
      <c r="G108" s="25" t="s">
        <v>31</v>
      </c>
      <c r="H108" s="17" t="s">
        <v>21</v>
      </c>
      <c r="I108" s="26">
        <v>46000</v>
      </c>
    </row>
    <row r="109" spans="1:9" s="19" customFormat="1" ht="14.65" customHeight="1" x14ac:dyDescent="0.2">
      <c r="A109" s="16" t="s">
        <v>239</v>
      </c>
      <c r="B109" s="16" t="s">
        <v>207</v>
      </c>
      <c r="C109" s="19" t="s">
        <v>83</v>
      </c>
      <c r="D109" s="24" t="s">
        <v>182</v>
      </c>
      <c r="E109" s="17" t="s">
        <v>20</v>
      </c>
      <c r="F109" s="25" t="s">
        <v>19</v>
      </c>
      <c r="G109" s="25" t="s">
        <v>31</v>
      </c>
      <c r="H109" s="17" t="s">
        <v>21</v>
      </c>
      <c r="I109" s="26">
        <v>5500</v>
      </c>
    </row>
    <row r="110" spans="1:9" s="19" customFormat="1" ht="14.65" customHeight="1" x14ac:dyDescent="0.2">
      <c r="A110" s="16" t="s">
        <v>239</v>
      </c>
      <c r="B110" s="16" t="s">
        <v>207</v>
      </c>
      <c r="C110" s="19" t="s">
        <v>83</v>
      </c>
      <c r="D110" s="24" t="s">
        <v>24</v>
      </c>
      <c r="E110" s="17" t="s">
        <v>20</v>
      </c>
      <c r="F110" s="36" t="s">
        <v>19</v>
      </c>
      <c r="G110" s="25" t="s">
        <v>34</v>
      </c>
      <c r="H110" s="17" t="s">
        <v>21</v>
      </c>
      <c r="I110" s="26">
        <v>74.782499999999999</v>
      </c>
    </row>
    <row r="111" spans="1:9" s="19" customFormat="1" ht="14.65" customHeight="1" x14ac:dyDescent="0.2">
      <c r="A111" s="16" t="s">
        <v>239</v>
      </c>
      <c r="B111" s="16" t="s">
        <v>207</v>
      </c>
      <c r="C111" s="19" t="s">
        <v>83</v>
      </c>
      <c r="D111" s="24" t="s">
        <v>112</v>
      </c>
      <c r="E111" s="17" t="s">
        <v>20</v>
      </c>
      <c r="F111" s="36" t="s">
        <v>19</v>
      </c>
      <c r="G111" s="25" t="s">
        <v>33</v>
      </c>
      <c r="H111" s="17" t="s">
        <v>21</v>
      </c>
      <c r="I111" s="26">
        <v>185.86500000000001</v>
      </c>
    </row>
    <row r="112" spans="1:9" s="19" customFormat="1" ht="14.65" customHeight="1" x14ac:dyDescent="0.2">
      <c r="A112" s="16" t="s">
        <v>239</v>
      </c>
      <c r="B112" s="16" t="s">
        <v>207</v>
      </c>
      <c r="C112" s="19" t="s">
        <v>83</v>
      </c>
      <c r="D112" s="24" t="s">
        <v>104</v>
      </c>
      <c r="E112" s="17" t="s">
        <v>20</v>
      </c>
      <c r="F112" s="25" t="s">
        <v>19</v>
      </c>
      <c r="G112" s="25" t="s">
        <v>32</v>
      </c>
      <c r="H112" s="17" t="s">
        <v>21</v>
      </c>
      <c r="I112" s="18">
        <v>60.435000000000002</v>
      </c>
    </row>
    <row r="113" spans="1:9" ht="14.65" customHeight="1" x14ac:dyDescent="0.2">
      <c r="A113" s="16" t="s">
        <v>239</v>
      </c>
      <c r="B113" s="16" t="s">
        <v>207</v>
      </c>
      <c r="C113" s="19" t="s">
        <v>83</v>
      </c>
      <c r="D113" s="24" t="s">
        <v>92</v>
      </c>
      <c r="E113" s="17" t="s">
        <v>20</v>
      </c>
      <c r="F113" s="25" t="s">
        <v>19</v>
      </c>
      <c r="G113" s="25" t="s">
        <v>64</v>
      </c>
      <c r="H113" s="17" t="s">
        <v>21</v>
      </c>
      <c r="I113" s="26">
        <v>21537</v>
      </c>
    </row>
    <row r="114" spans="1:9" ht="14.65" customHeight="1" x14ac:dyDescent="0.2">
      <c r="A114" s="16" t="s">
        <v>239</v>
      </c>
      <c r="B114" s="16" t="s">
        <v>207</v>
      </c>
      <c r="C114" s="19" t="s">
        <v>83</v>
      </c>
      <c r="D114" s="24" t="s">
        <v>182</v>
      </c>
      <c r="E114" s="25" t="s">
        <v>10</v>
      </c>
      <c r="F114" s="16" t="s">
        <v>28</v>
      </c>
      <c r="G114" s="17" t="s">
        <v>246</v>
      </c>
      <c r="H114" s="25" t="s">
        <v>8</v>
      </c>
      <c r="I114" s="26">
        <v>30000</v>
      </c>
    </row>
    <row r="115" spans="1:9" ht="14.65" customHeight="1" x14ac:dyDescent="0.2">
      <c r="A115" s="16" t="s">
        <v>239</v>
      </c>
      <c r="B115" s="16" t="s">
        <v>207</v>
      </c>
      <c r="C115" s="19" t="s">
        <v>83</v>
      </c>
      <c r="D115" s="24" t="s">
        <v>182</v>
      </c>
      <c r="E115" s="17" t="s">
        <v>10</v>
      </c>
      <c r="F115" s="16" t="s">
        <v>28</v>
      </c>
      <c r="G115" s="17" t="s">
        <v>247</v>
      </c>
      <c r="H115" s="25" t="s">
        <v>8</v>
      </c>
      <c r="I115" s="26">
        <v>5000</v>
      </c>
    </row>
    <row r="116" spans="1:9" ht="14.65" customHeight="1" x14ac:dyDescent="0.2">
      <c r="A116" s="16" t="s">
        <v>239</v>
      </c>
      <c r="B116" s="16" t="s">
        <v>207</v>
      </c>
      <c r="C116" s="19" t="s">
        <v>83</v>
      </c>
      <c r="D116" s="24" t="s">
        <v>182</v>
      </c>
      <c r="E116" s="17" t="s">
        <v>10</v>
      </c>
      <c r="F116" s="16" t="s">
        <v>28</v>
      </c>
      <c r="G116" s="17" t="s">
        <v>248</v>
      </c>
      <c r="H116" s="25" t="s">
        <v>8</v>
      </c>
      <c r="I116" s="26">
        <v>35000</v>
      </c>
    </row>
    <row r="117" spans="1:9" ht="14.25" customHeight="1" x14ac:dyDescent="0.2">
      <c r="A117" s="16" t="s">
        <v>239</v>
      </c>
      <c r="B117" s="16" t="s">
        <v>207</v>
      </c>
      <c r="C117" s="19" t="s">
        <v>83</v>
      </c>
      <c r="D117" s="24" t="s">
        <v>182</v>
      </c>
      <c r="E117" s="17" t="s">
        <v>10</v>
      </c>
      <c r="F117" s="16" t="s">
        <v>28</v>
      </c>
      <c r="G117" s="17" t="s">
        <v>246</v>
      </c>
      <c r="H117" s="25" t="s">
        <v>8</v>
      </c>
      <c r="I117" s="26">
        <v>140000</v>
      </c>
    </row>
    <row r="118" spans="1:9" ht="14.25" customHeight="1" x14ac:dyDescent="0.2">
      <c r="A118" s="16" t="s">
        <v>239</v>
      </c>
      <c r="B118" s="16" t="s">
        <v>207</v>
      </c>
      <c r="C118" s="19" t="s">
        <v>83</v>
      </c>
      <c r="D118" s="24" t="s">
        <v>182</v>
      </c>
      <c r="E118" s="17" t="s">
        <v>10</v>
      </c>
      <c r="F118" s="16" t="s">
        <v>28</v>
      </c>
      <c r="G118" s="17" t="s">
        <v>249</v>
      </c>
      <c r="H118" s="25" t="s">
        <v>8</v>
      </c>
      <c r="I118" s="26">
        <v>1000</v>
      </c>
    </row>
    <row r="119" spans="1:9" ht="14.25" customHeight="1" x14ac:dyDescent="0.2">
      <c r="A119" s="16" t="s">
        <v>239</v>
      </c>
      <c r="B119" s="16" t="s">
        <v>207</v>
      </c>
      <c r="C119" s="19" t="s">
        <v>83</v>
      </c>
      <c r="D119" s="24" t="s">
        <v>182</v>
      </c>
      <c r="E119" s="17" t="s">
        <v>10</v>
      </c>
      <c r="F119" s="16" t="s">
        <v>28</v>
      </c>
      <c r="G119" s="17" t="s">
        <v>248</v>
      </c>
      <c r="H119" s="25" t="s">
        <v>8</v>
      </c>
      <c r="I119" s="26">
        <v>30156</v>
      </c>
    </row>
    <row r="120" spans="1:9" ht="14.25" customHeight="1" x14ac:dyDescent="0.2">
      <c r="A120" s="16" t="s">
        <v>239</v>
      </c>
      <c r="B120" s="16" t="s">
        <v>207</v>
      </c>
      <c r="C120" s="19" t="s">
        <v>83</v>
      </c>
      <c r="D120" s="24" t="s">
        <v>182</v>
      </c>
      <c r="E120" s="17" t="s">
        <v>10</v>
      </c>
      <c r="F120" s="16" t="s">
        <v>28</v>
      </c>
      <c r="G120" s="17" t="s">
        <v>246</v>
      </c>
      <c r="H120" s="25" t="s">
        <v>8</v>
      </c>
      <c r="I120" s="26">
        <v>10554.599999999999</v>
      </c>
    </row>
    <row r="121" spans="1:9" ht="14.25" customHeight="1" x14ac:dyDescent="0.2"/>
    <row r="122" spans="1:9" ht="14.25" customHeight="1" x14ac:dyDescent="0.2"/>
    <row r="123" spans="1:9" ht="14.25" customHeight="1" x14ac:dyDescent="0.2"/>
    <row r="124" spans="1:9" ht="14.65" customHeight="1" x14ac:dyDescent="0.2"/>
    <row r="125" spans="1:9" ht="14.65" customHeight="1" x14ac:dyDescent="0.2"/>
    <row r="126" spans="1:9" ht="14.25" customHeight="1" x14ac:dyDescent="0.2"/>
    <row r="127" spans="1:9" ht="14.25" customHeight="1" x14ac:dyDescent="0.2"/>
    <row r="128" spans="1:9" ht="14.25" customHeight="1" x14ac:dyDescent="0.2"/>
    <row r="129" ht="14.25" customHeight="1" x14ac:dyDescent="0.2"/>
    <row r="130" ht="14.25" customHeight="1" x14ac:dyDescent="0.2"/>
    <row r="131" ht="14.65" customHeight="1" x14ac:dyDescent="0.2"/>
    <row r="132" ht="14.6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65" customHeight="1" x14ac:dyDescent="0.2"/>
    <row r="139" ht="14.6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65" customHeight="1" x14ac:dyDescent="0.2"/>
    <row r="146" ht="14.6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65" customHeight="1" x14ac:dyDescent="0.2"/>
    <row r="153" ht="14.6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65" customHeight="1" x14ac:dyDescent="0.2"/>
    <row r="170" ht="14.65" customHeight="1" x14ac:dyDescent="0.2"/>
    <row r="171" ht="14.65" customHeight="1" x14ac:dyDescent="0.2"/>
    <row r="172" ht="14.65" customHeight="1" x14ac:dyDescent="0.2"/>
    <row r="173" ht="14.65" customHeight="1" x14ac:dyDescent="0.2"/>
    <row r="174" ht="14.65" customHeight="1" x14ac:dyDescent="0.2"/>
    <row r="175" ht="14.65" customHeight="1" x14ac:dyDescent="0.2"/>
    <row r="176" ht="14.65" customHeight="1" x14ac:dyDescent="0.2"/>
    <row r="177" ht="14.65" customHeight="1" x14ac:dyDescent="0.2"/>
    <row r="178" ht="14.65" customHeight="1" x14ac:dyDescent="0.2"/>
    <row r="179" ht="14.65" customHeight="1" x14ac:dyDescent="0.2"/>
    <row r="180" ht="14.65" customHeight="1" x14ac:dyDescent="0.2"/>
    <row r="181" ht="14.65" customHeight="1" x14ac:dyDescent="0.2"/>
    <row r="182" ht="14.65" customHeight="1" x14ac:dyDescent="0.2"/>
    <row r="183" ht="14.65" customHeight="1" x14ac:dyDescent="0.2"/>
    <row r="184" ht="14.65" customHeight="1" x14ac:dyDescent="0.2"/>
    <row r="185" ht="14.65" customHeight="1" x14ac:dyDescent="0.2"/>
    <row r="186" ht="14.65" customHeight="1" x14ac:dyDescent="0.2"/>
    <row r="187" ht="14.65" customHeight="1" x14ac:dyDescent="0.2"/>
    <row r="188" ht="14.65" customHeight="1" x14ac:dyDescent="0.2"/>
    <row r="189" ht="14.65" customHeight="1" x14ac:dyDescent="0.2"/>
    <row r="190" ht="14.65" customHeight="1" x14ac:dyDescent="0.2"/>
    <row r="191" ht="14.65" customHeight="1" x14ac:dyDescent="0.2"/>
    <row r="192" ht="14.65" customHeight="1" x14ac:dyDescent="0.2"/>
    <row r="193" ht="14.65" customHeight="1" x14ac:dyDescent="0.2"/>
    <row r="194" ht="14.65" customHeight="1" x14ac:dyDescent="0.2"/>
    <row r="195" ht="14.65" customHeight="1" x14ac:dyDescent="0.2"/>
    <row r="196" ht="14.65" customHeight="1" x14ac:dyDescent="0.2"/>
    <row r="197" ht="14.65" customHeight="1" x14ac:dyDescent="0.2"/>
    <row r="198" ht="14.65" customHeight="1" x14ac:dyDescent="0.2"/>
    <row r="199" ht="14.65" customHeight="1" x14ac:dyDescent="0.2"/>
  </sheetData>
  <mergeCells count="3">
    <mergeCell ref="A2:I2"/>
    <mergeCell ref="A1:I1"/>
    <mergeCell ref="M4:Q8"/>
  </mergeCells>
  <pageMargins left="0" right="0" top="0" bottom="0" header="0" footer="0"/>
  <pageSetup scale="82"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A312DE58-1423-4029-B494-7A96C326051D}">
          <x14:formula1>
            <xm:f>Lists!$A$2:$A$93</xm:f>
          </x14:formula1>
          <xm:sqref>B4:B968</xm:sqref>
        </x14:dataValidation>
        <x14:dataValidation type="list" allowBlank="1" showInputMessage="1" showErrorMessage="1" xr:uid="{0C3D06E6-CC86-420A-AB3B-592FDC783CFD}">
          <x14:formula1>
            <xm:f>Lists!$G$2:$G$10</xm:f>
          </x14:formula1>
          <xm:sqref>A4:A968</xm:sqref>
        </x14:dataValidation>
        <x14:dataValidation type="list" allowBlank="1" showInputMessage="1" showErrorMessage="1" xr:uid="{2FE03EC1-EBC3-4650-870B-CA51CE688F89}">
          <x14:formula1>
            <xm:f>Lists!$C$2:$C$49</xm:f>
          </x14:formula1>
          <xm:sqref>D4:D968</xm:sqref>
        </x14:dataValidation>
        <x14:dataValidation type="list" allowBlank="1" showInputMessage="1" showErrorMessage="1" xr:uid="{CEB67402-4C24-448B-8EDE-29E012707B00}">
          <x14:formula1>
            <xm:f>Lists!$B$2:$B$4</xm:f>
          </x14:formula1>
          <xm:sqref>C4:C968</xm:sqref>
        </x14:dataValidation>
        <x14:dataValidation type="list" allowBlank="1" showInputMessage="1" showErrorMessage="1" xr:uid="{A9075561-FDE1-4F08-AD80-A899DBFA936D}">
          <x14:formula1>
            <xm:f>Lists!$D$2:$D$4</xm:f>
          </x14:formula1>
          <xm:sqref>E4:E968</xm:sqref>
        </x14:dataValidation>
        <x14:dataValidation type="list" allowBlank="1" showInputMessage="1" showErrorMessage="1" xr:uid="{ED666DDA-452B-4152-A0D8-F5EDA1B7E47A}">
          <x14:formula1>
            <xm:f>Lists!$F$2:$F$20</xm:f>
          </x14:formula1>
          <xm:sqref>F4:F968</xm:sqref>
        </x14:dataValidation>
        <x14:dataValidation type="list" allowBlank="1" showInputMessage="1" showErrorMessage="1" xr:uid="{2E0C8CF0-C3A0-4D86-9BCF-6AAF8DE041F3}">
          <x14:formula1>
            <xm:f>Lists!$E$2:$E$4</xm:f>
          </x14:formula1>
          <xm:sqref>H4:H977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0"/>
  <sheetViews>
    <sheetView zoomScaleNormal="100" workbookViewId="0">
      <selection activeCell="F20" sqref="F20"/>
    </sheetView>
  </sheetViews>
  <sheetFormatPr defaultRowHeight="15" x14ac:dyDescent="0.25"/>
  <cols>
    <col min="1" max="1" width="21.42578125" bestFit="1" customWidth="1"/>
    <col min="2" max="2" width="14.140625" bestFit="1" customWidth="1"/>
    <col min="3" max="3" width="14.28515625" bestFit="1" customWidth="1"/>
  </cols>
  <sheetData>
    <row r="1" spans="1:13" x14ac:dyDescent="0.25">
      <c r="A1" t="s">
        <v>1</v>
      </c>
    </row>
    <row r="3" spans="1:13" ht="20.25" customHeight="1" x14ac:dyDescent="0.25">
      <c r="A3" s="6" t="s">
        <v>6</v>
      </c>
      <c r="B3" t="s">
        <v>11</v>
      </c>
      <c r="D3" s="2"/>
      <c r="E3" s="2"/>
    </row>
    <row r="4" spans="1:13" ht="18" customHeight="1" x14ac:dyDescent="0.25">
      <c r="A4" s="7" t="s">
        <v>21</v>
      </c>
      <c r="B4" s="4">
        <v>2799820.8450000007</v>
      </c>
      <c r="C4" s="22"/>
    </row>
    <row r="5" spans="1:13" ht="16.5" customHeight="1" x14ac:dyDescent="0.25">
      <c r="A5" s="8" t="s">
        <v>20</v>
      </c>
      <c r="B5" s="4">
        <v>2799820.8450000007</v>
      </c>
      <c r="C5" s="21"/>
      <c r="I5" s="96" t="s">
        <v>73</v>
      </c>
      <c r="J5" s="96"/>
      <c r="K5" s="96"/>
      <c r="L5" s="96"/>
      <c r="M5" s="96"/>
    </row>
    <row r="6" spans="1:13" ht="16.5" customHeight="1" x14ac:dyDescent="0.25">
      <c r="A6" s="28" t="s">
        <v>207</v>
      </c>
      <c r="B6" s="4">
        <v>2799820.8450000007</v>
      </c>
      <c r="C6" s="22"/>
      <c r="I6" s="96"/>
      <c r="J6" s="96"/>
      <c r="K6" s="96"/>
      <c r="L6" s="96"/>
      <c r="M6" s="96"/>
    </row>
    <row r="7" spans="1:13" ht="16.5" customHeight="1" x14ac:dyDescent="0.25">
      <c r="A7" s="7" t="s">
        <v>7</v>
      </c>
      <c r="B7" s="4">
        <v>297308.77000000008</v>
      </c>
      <c r="C7" s="23"/>
      <c r="I7" s="96"/>
      <c r="J7" s="96"/>
      <c r="K7" s="96"/>
      <c r="L7" s="96"/>
      <c r="M7" s="96"/>
    </row>
    <row r="8" spans="1:13" ht="16.5" customHeight="1" x14ac:dyDescent="0.25">
      <c r="A8" s="8" t="s">
        <v>10</v>
      </c>
      <c r="B8" s="4">
        <v>297308.77000000008</v>
      </c>
      <c r="C8" s="82"/>
      <c r="D8" s="85"/>
      <c r="E8" s="85"/>
      <c r="F8" s="85"/>
      <c r="G8" s="85"/>
      <c r="I8" s="96"/>
      <c r="J8" s="96"/>
      <c r="K8" s="96"/>
      <c r="L8" s="96"/>
      <c r="M8" s="96"/>
    </row>
    <row r="9" spans="1:13" ht="16.5" customHeight="1" x14ac:dyDescent="0.25">
      <c r="A9" s="28" t="s">
        <v>207</v>
      </c>
      <c r="B9" s="4">
        <v>297308.77000000008</v>
      </c>
      <c r="C9" s="83"/>
      <c r="D9" s="85"/>
      <c r="E9" s="85"/>
      <c r="F9" s="85"/>
      <c r="G9" s="85"/>
      <c r="I9" s="96"/>
      <c r="J9" s="96"/>
      <c r="K9" s="96"/>
      <c r="L9" s="96"/>
      <c r="M9" s="96"/>
    </row>
    <row r="10" spans="1:13" x14ac:dyDescent="0.25">
      <c r="A10" s="7" t="s">
        <v>8</v>
      </c>
      <c r="B10" s="4">
        <v>615829.19999999995</v>
      </c>
      <c r="C10" s="84"/>
      <c r="D10" s="85"/>
      <c r="E10" s="85"/>
      <c r="F10" s="85"/>
      <c r="G10" s="85"/>
      <c r="I10" s="96"/>
      <c r="J10" s="96"/>
      <c r="K10" s="96"/>
      <c r="L10" s="96"/>
      <c r="M10" s="96"/>
    </row>
    <row r="11" spans="1:13" ht="16.5" customHeight="1" x14ac:dyDescent="0.25">
      <c r="A11" s="8" t="s">
        <v>10</v>
      </c>
      <c r="B11" s="4">
        <v>615829.19999999995</v>
      </c>
      <c r="D11" s="1"/>
      <c r="E11" s="1"/>
      <c r="F11" s="1"/>
      <c r="G11" s="1"/>
      <c r="I11" s="96"/>
      <c r="J11" s="96"/>
      <c r="K11" s="96"/>
      <c r="L11" s="96"/>
      <c r="M11" s="96"/>
    </row>
    <row r="12" spans="1:13" ht="16.5" customHeight="1" x14ac:dyDescent="0.25">
      <c r="A12" s="28" t="s">
        <v>207</v>
      </c>
      <c r="B12" s="4">
        <v>615829.19999999995</v>
      </c>
      <c r="C12" s="22"/>
      <c r="I12" s="96"/>
      <c r="J12" s="96"/>
      <c r="K12" s="96"/>
      <c r="L12" s="96"/>
      <c r="M12" s="96"/>
    </row>
    <row r="13" spans="1:13" ht="16.5" customHeight="1" x14ac:dyDescent="0.25">
      <c r="A13" s="7" t="s">
        <v>9</v>
      </c>
      <c r="B13" s="4">
        <v>3712958.8150000004</v>
      </c>
      <c r="C13" s="23"/>
      <c r="I13" s="96"/>
      <c r="J13" s="96"/>
      <c r="K13" s="96"/>
      <c r="L13" s="96"/>
      <c r="M13" s="96"/>
    </row>
    <row r="14" spans="1:13" ht="16.5" customHeight="1" x14ac:dyDescent="0.25">
      <c r="C14" s="22"/>
      <c r="D14" s="1"/>
      <c r="E14" s="1"/>
      <c r="I14" s="96"/>
      <c r="J14" s="96"/>
      <c r="K14" s="96"/>
      <c r="L14" s="96"/>
      <c r="M14" s="96"/>
    </row>
    <row r="15" spans="1:13" ht="16.5" customHeight="1" x14ac:dyDescent="0.25"/>
    <row r="16" spans="1:13" ht="16.5" customHeight="1" x14ac:dyDescent="0.25"/>
    <row r="17" spans="4:5" ht="16.5" customHeight="1" x14ac:dyDescent="0.25"/>
    <row r="18" spans="4:5" ht="16.5" customHeight="1" x14ac:dyDescent="0.25"/>
    <row r="19" spans="4:5" ht="16.5" customHeight="1" x14ac:dyDescent="0.25">
      <c r="D19" s="1"/>
      <c r="E19" s="1"/>
    </row>
    <row r="20" spans="4:5" ht="16.5" customHeight="1" x14ac:dyDescent="0.25">
      <c r="D20" s="1"/>
      <c r="E20" s="1"/>
    </row>
  </sheetData>
  <mergeCells count="1">
    <mergeCell ref="I5:M14"/>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V19"/>
  <sheetViews>
    <sheetView zoomScaleNormal="100" workbookViewId="0">
      <selection activeCell="I9" sqref="I9"/>
    </sheetView>
  </sheetViews>
  <sheetFormatPr defaultColWidth="8.85546875" defaultRowHeight="15" x14ac:dyDescent="0.25"/>
  <cols>
    <col min="1" max="1" width="44.42578125" style="9" bestFit="1" customWidth="1"/>
    <col min="2" max="2" width="44.42578125" style="9" customWidth="1"/>
    <col min="3" max="3" width="8.42578125" style="9" bestFit="1" customWidth="1"/>
    <col min="4" max="4" width="17.42578125" style="9" bestFit="1" customWidth="1"/>
    <col min="5" max="5" width="8" style="9" customWidth="1"/>
    <col min="6" max="6" width="14.5703125" style="9" bestFit="1" customWidth="1"/>
    <col min="7" max="7" width="11.7109375" style="9" bestFit="1" customWidth="1"/>
    <col min="8" max="8" width="20.7109375" style="9" customWidth="1"/>
    <col min="9" max="9" width="20.42578125" style="9" customWidth="1"/>
    <col min="10" max="20" width="8.7109375" style="34"/>
    <col min="21" max="22" width="8.85546875" style="9"/>
    <col min="23" max="16384" width="8.85546875" style="34"/>
  </cols>
  <sheetData>
    <row r="1" spans="1:22" ht="30" thickBot="1" x14ac:dyDescent="0.3">
      <c r="A1" s="98" t="s">
        <v>262</v>
      </c>
      <c r="B1" s="99"/>
      <c r="C1" s="99"/>
      <c r="D1" s="99"/>
      <c r="E1" s="99"/>
      <c r="F1" s="99"/>
      <c r="G1" s="99"/>
      <c r="H1" s="99"/>
      <c r="I1" s="100"/>
    </row>
    <row r="2" spans="1:22" ht="33.75" customHeight="1" x14ac:dyDescent="0.25">
      <c r="A2" s="103" t="s">
        <v>2</v>
      </c>
      <c r="B2" s="103" t="s">
        <v>15</v>
      </c>
      <c r="C2" s="103" t="s">
        <v>3</v>
      </c>
      <c r="D2" s="103" t="s">
        <v>4</v>
      </c>
      <c r="E2" s="103" t="s">
        <v>256</v>
      </c>
      <c r="F2" s="103" t="s">
        <v>257</v>
      </c>
      <c r="G2" s="105" t="s">
        <v>258</v>
      </c>
      <c r="H2" s="106" t="s">
        <v>259</v>
      </c>
      <c r="I2" s="107"/>
      <c r="M2" s="9"/>
      <c r="N2" s="9"/>
      <c r="O2" s="9"/>
      <c r="P2" s="9"/>
      <c r="Q2" s="9"/>
      <c r="R2" s="3"/>
      <c r="S2" s="9"/>
      <c r="T2" s="9"/>
    </row>
    <row r="3" spans="1:22" ht="16.5" customHeight="1" x14ac:dyDescent="0.25">
      <c r="A3" s="104"/>
      <c r="B3" s="104"/>
      <c r="C3" s="104"/>
      <c r="D3" s="104"/>
      <c r="E3" s="104"/>
      <c r="F3" s="104"/>
      <c r="G3" s="106"/>
      <c r="H3" s="79" t="s">
        <v>10</v>
      </c>
      <c r="I3" s="79" t="s">
        <v>22</v>
      </c>
      <c r="M3" s="101" t="s">
        <v>260</v>
      </c>
      <c r="N3" s="101"/>
      <c r="O3" s="102"/>
      <c r="P3" s="102"/>
      <c r="Q3" s="102"/>
      <c r="R3" s="102"/>
      <c r="S3" s="102"/>
      <c r="T3" s="102"/>
      <c r="U3" s="102"/>
      <c r="V3" s="102"/>
    </row>
    <row r="4" spans="1:22" ht="16.5" customHeight="1" x14ac:dyDescent="0.25">
      <c r="A4" s="29" t="s">
        <v>186</v>
      </c>
      <c r="B4" s="30" t="s">
        <v>207</v>
      </c>
      <c r="C4" s="42">
        <v>1</v>
      </c>
      <c r="D4" s="42">
        <v>37.5</v>
      </c>
      <c r="E4" s="43">
        <f>D4/37.5</f>
        <v>1</v>
      </c>
      <c r="F4" s="44">
        <f>IFERROR(E4/SUM(E$4:E$13),0)</f>
        <v>4.5454545454545456E-2</v>
      </c>
      <c r="G4" s="45">
        <f>SUM(H4:I4)</f>
        <v>13514.035000000003</v>
      </c>
      <c r="H4" s="45">
        <f>F4*GETPIVOTDATA("Cost",'Cost by Allocation Base'!$A$3,"Location","Nashville","Cost Category","Infrastructure Costs","Allocation Base","FTE")</f>
        <v>13514.035000000003</v>
      </c>
      <c r="I4" s="46"/>
      <c r="M4" s="102"/>
      <c r="N4" s="102"/>
      <c r="O4" s="102"/>
      <c r="P4" s="102"/>
      <c r="Q4" s="102"/>
      <c r="R4" s="102"/>
      <c r="S4" s="102"/>
      <c r="T4" s="102"/>
      <c r="U4" s="102"/>
      <c r="V4" s="102"/>
    </row>
    <row r="5" spans="1:22" ht="16.5" customHeight="1" x14ac:dyDescent="0.25">
      <c r="A5" s="29" t="s">
        <v>104</v>
      </c>
      <c r="B5" s="30" t="s">
        <v>207</v>
      </c>
      <c r="C5" s="42">
        <v>2</v>
      </c>
      <c r="D5" s="42">
        <v>75</v>
      </c>
      <c r="E5" s="43">
        <f t="shared" ref="E5:E19" si="0">D5/37.5</f>
        <v>2</v>
      </c>
      <c r="F5" s="44">
        <f t="shared" ref="F5:F13" si="1">IFERROR(E5/SUM(E$4:E$13),0)</f>
        <v>9.0909090909090912E-2</v>
      </c>
      <c r="G5" s="45">
        <f t="shared" ref="G5:G13" si="2">SUM(H5:I5)</f>
        <v>27028.070000000007</v>
      </c>
      <c r="H5" s="45">
        <f>F5*GETPIVOTDATA("Cost",'Cost by Allocation Base'!$A$3,"Location","Nashville","Cost Category","Infrastructure Costs","Allocation Base","FTE")</f>
        <v>27028.070000000007</v>
      </c>
      <c r="I5" s="46"/>
      <c r="M5" s="102"/>
      <c r="N5" s="102"/>
      <c r="O5" s="102"/>
      <c r="P5" s="102"/>
      <c r="Q5" s="102"/>
      <c r="R5" s="102"/>
      <c r="S5" s="102"/>
      <c r="T5" s="102"/>
      <c r="U5" s="102"/>
      <c r="V5" s="102"/>
    </row>
    <row r="6" spans="1:22" s="33" customFormat="1" ht="16.5" customHeight="1" x14ac:dyDescent="0.25">
      <c r="A6" s="29" t="s">
        <v>112</v>
      </c>
      <c r="B6" s="30" t="s">
        <v>207</v>
      </c>
      <c r="C6" s="40">
        <v>2</v>
      </c>
      <c r="D6" s="40">
        <v>75</v>
      </c>
      <c r="E6" s="47">
        <f t="shared" si="0"/>
        <v>2</v>
      </c>
      <c r="F6" s="44">
        <f t="shared" si="1"/>
        <v>9.0909090909090912E-2</v>
      </c>
      <c r="G6" s="45">
        <f t="shared" si="2"/>
        <v>27028.070000000007</v>
      </c>
      <c r="H6" s="45">
        <f>F6*GETPIVOTDATA("Cost",'Cost by Allocation Base'!$A$3,"Location","Nashville","Cost Category","Infrastructure Costs","Allocation Base","FTE")</f>
        <v>27028.070000000007</v>
      </c>
      <c r="I6" s="46"/>
      <c r="M6" s="102"/>
      <c r="N6" s="102"/>
      <c r="O6" s="102"/>
      <c r="P6" s="102"/>
      <c r="Q6" s="102"/>
      <c r="R6" s="102"/>
      <c r="S6" s="102"/>
      <c r="T6" s="102"/>
      <c r="U6" s="102"/>
      <c r="V6" s="102"/>
    </row>
    <row r="7" spans="1:22" ht="16.5" customHeight="1" x14ac:dyDescent="0.25">
      <c r="A7" s="29" t="s">
        <v>24</v>
      </c>
      <c r="B7" s="30" t="s">
        <v>207</v>
      </c>
      <c r="C7" s="42">
        <v>1</v>
      </c>
      <c r="D7" s="42">
        <v>37.5</v>
      </c>
      <c r="E7" s="43">
        <f t="shared" si="0"/>
        <v>1</v>
      </c>
      <c r="F7" s="44">
        <f t="shared" si="1"/>
        <v>4.5454545454545456E-2</v>
      </c>
      <c r="G7" s="45">
        <f t="shared" si="2"/>
        <v>13514.035000000003</v>
      </c>
      <c r="H7" s="45">
        <f>F7*GETPIVOTDATA("Cost",'Cost by Allocation Base'!$A$3,"Location","Nashville","Cost Category","Infrastructure Costs","Allocation Base","FTE")</f>
        <v>13514.035000000003</v>
      </c>
      <c r="I7" s="46"/>
      <c r="M7" s="102"/>
      <c r="N7" s="102"/>
      <c r="O7" s="102"/>
      <c r="P7" s="102"/>
      <c r="Q7" s="102"/>
      <c r="R7" s="102"/>
      <c r="S7" s="102"/>
      <c r="T7" s="102"/>
      <c r="U7" s="102"/>
      <c r="V7" s="102"/>
    </row>
    <row r="8" spans="1:22" ht="16.5" customHeight="1" x14ac:dyDescent="0.25">
      <c r="A8" s="29" t="s">
        <v>92</v>
      </c>
      <c r="B8" s="30" t="s">
        <v>207</v>
      </c>
      <c r="C8" s="42">
        <v>1</v>
      </c>
      <c r="D8" s="42">
        <v>37.5</v>
      </c>
      <c r="E8" s="43">
        <f t="shared" si="0"/>
        <v>1</v>
      </c>
      <c r="F8" s="44">
        <f t="shared" si="1"/>
        <v>4.5454545454545456E-2</v>
      </c>
      <c r="G8" s="45">
        <f t="shared" si="2"/>
        <v>13514.035000000003</v>
      </c>
      <c r="H8" s="45">
        <f>F8*GETPIVOTDATA("Cost",'Cost by Allocation Base'!$A$3,"Location","Nashville","Cost Category","Infrastructure Costs","Allocation Base","FTE")</f>
        <v>13514.035000000003</v>
      </c>
      <c r="I8" s="46"/>
      <c r="M8" s="9"/>
      <c r="N8" s="9"/>
      <c r="O8" s="9"/>
      <c r="P8" s="9"/>
      <c r="Q8" s="9"/>
      <c r="R8" s="9"/>
      <c r="S8" s="9"/>
      <c r="T8" s="48"/>
      <c r="U8" s="48"/>
      <c r="V8" s="34"/>
    </row>
    <row r="9" spans="1:22" ht="16.5" customHeight="1" x14ac:dyDescent="0.25">
      <c r="A9" s="29" t="s">
        <v>188</v>
      </c>
      <c r="B9" s="30" t="s">
        <v>207</v>
      </c>
      <c r="C9" s="42">
        <v>4</v>
      </c>
      <c r="D9" s="42">
        <v>150</v>
      </c>
      <c r="E9" s="43">
        <f t="shared" si="0"/>
        <v>4</v>
      </c>
      <c r="F9" s="44">
        <f t="shared" si="1"/>
        <v>0.18181818181818182</v>
      </c>
      <c r="G9" s="45">
        <f t="shared" si="2"/>
        <v>54056.140000000014</v>
      </c>
      <c r="H9" s="45">
        <f>F9*GETPIVOTDATA("Cost",'Cost by Allocation Base'!$A$3,"Location","Nashville","Cost Category","Infrastructure Costs","Allocation Base","FTE")</f>
        <v>54056.140000000014</v>
      </c>
      <c r="I9" s="46"/>
      <c r="M9" s="9"/>
      <c r="N9" s="9"/>
      <c r="O9" s="9"/>
      <c r="P9" s="9"/>
      <c r="Q9" s="9"/>
      <c r="R9" s="9"/>
      <c r="S9" s="9"/>
      <c r="T9" s="48"/>
      <c r="U9" s="48"/>
      <c r="V9" s="34"/>
    </row>
    <row r="10" spans="1:22" ht="16.5" customHeight="1" x14ac:dyDescent="0.25">
      <c r="A10" s="29" t="s">
        <v>190</v>
      </c>
      <c r="B10" s="30" t="s">
        <v>207</v>
      </c>
      <c r="C10" s="42">
        <v>2</v>
      </c>
      <c r="D10" s="42">
        <v>75</v>
      </c>
      <c r="E10" s="43">
        <f t="shared" si="0"/>
        <v>2</v>
      </c>
      <c r="F10" s="44">
        <f t="shared" si="1"/>
        <v>9.0909090909090912E-2</v>
      </c>
      <c r="G10" s="45">
        <f t="shared" si="2"/>
        <v>27028.070000000007</v>
      </c>
      <c r="H10" s="45">
        <f>F10*GETPIVOTDATA("Cost",'Cost by Allocation Base'!$A$3,"Location","Nashville","Cost Category","Infrastructure Costs","Allocation Base","FTE")</f>
        <v>27028.070000000007</v>
      </c>
      <c r="I10" s="46"/>
      <c r="M10" s="9"/>
      <c r="N10" s="9"/>
      <c r="O10" s="9"/>
      <c r="P10" s="9"/>
      <c r="Q10" s="9"/>
      <c r="R10" s="9"/>
      <c r="S10" s="9"/>
      <c r="T10" s="5"/>
      <c r="U10" s="5"/>
    </row>
    <row r="11" spans="1:22" ht="16.5" customHeight="1" x14ac:dyDescent="0.25">
      <c r="A11" s="29" t="s">
        <v>180</v>
      </c>
      <c r="B11" s="30" t="s">
        <v>207</v>
      </c>
      <c r="C11" s="42">
        <v>3</v>
      </c>
      <c r="D11" s="42">
        <v>112.5</v>
      </c>
      <c r="E11" s="43">
        <f t="shared" si="0"/>
        <v>3</v>
      </c>
      <c r="F11" s="44">
        <f t="shared" si="1"/>
        <v>0.13636363636363635</v>
      </c>
      <c r="G11" s="45">
        <f t="shared" si="2"/>
        <v>40542.10500000001</v>
      </c>
      <c r="H11" s="45">
        <f>F11*GETPIVOTDATA("Cost",'Cost by Allocation Base'!$A$3,"Location","Nashville","Cost Category","Infrastructure Costs","Allocation Base","FTE")</f>
        <v>40542.10500000001</v>
      </c>
      <c r="I11" s="46"/>
      <c r="M11" s="97" t="s">
        <v>75</v>
      </c>
      <c r="N11" s="97"/>
      <c r="O11" s="97"/>
      <c r="P11" s="97"/>
      <c r="Q11" s="97"/>
      <c r="R11" s="97"/>
      <c r="S11" s="97"/>
      <c r="T11" s="9"/>
    </row>
    <row r="12" spans="1:22" ht="16.5" customHeight="1" x14ac:dyDescent="0.25">
      <c r="A12" s="29" t="s">
        <v>182</v>
      </c>
      <c r="B12" s="30" t="s">
        <v>207</v>
      </c>
      <c r="C12" s="42">
        <v>3</v>
      </c>
      <c r="D12" s="42">
        <v>112.5</v>
      </c>
      <c r="E12" s="43">
        <f t="shared" si="0"/>
        <v>3</v>
      </c>
      <c r="F12" s="44">
        <f t="shared" si="1"/>
        <v>0.13636363636363635</v>
      </c>
      <c r="G12" s="45">
        <f t="shared" si="2"/>
        <v>40542.10500000001</v>
      </c>
      <c r="H12" s="45">
        <f>F12*GETPIVOTDATA("Cost",'Cost by Allocation Base'!$A$3,"Location","Nashville","Cost Category","Infrastructure Costs","Allocation Base","FTE")</f>
        <v>40542.10500000001</v>
      </c>
      <c r="I12" s="46"/>
      <c r="M12" s="97"/>
      <c r="N12" s="97"/>
      <c r="O12" s="97"/>
      <c r="P12" s="97"/>
      <c r="Q12" s="97"/>
      <c r="R12" s="97"/>
      <c r="S12" s="97"/>
      <c r="T12" s="9"/>
    </row>
    <row r="13" spans="1:22" ht="16.5" customHeight="1" x14ac:dyDescent="0.25">
      <c r="A13" s="29" t="s">
        <v>184</v>
      </c>
      <c r="B13" s="30" t="s">
        <v>207</v>
      </c>
      <c r="C13" s="42">
        <v>3</v>
      </c>
      <c r="D13" s="42">
        <v>112.5</v>
      </c>
      <c r="E13" s="43">
        <f t="shared" si="0"/>
        <v>3</v>
      </c>
      <c r="F13" s="44">
        <f t="shared" si="1"/>
        <v>0.13636363636363635</v>
      </c>
      <c r="G13" s="45">
        <f t="shared" si="2"/>
        <v>40542.10500000001</v>
      </c>
      <c r="H13" s="45">
        <f>F13*GETPIVOTDATA("Cost",'Cost by Allocation Base'!$A$3,"Location","Nashville","Cost Category","Infrastructure Costs","Allocation Base","FTE")</f>
        <v>40542.10500000001</v>
      </c>
      <c r="I13" s="46"/>
      <c r="M13" s="97"/>
      <c r="N13" s="97"/>
      <c r="O13" s="97"/>
      <c r="P13" s="97"/>
      <c r="Q13" s="97"/>
      <c r="R13" s="97"/>
      <c r="S13" s="97"/>
      <c r="T13" s="9"/>
    </row>
    <row r="14" spans="1:22" ht="16.5" customHeight="1" x14ac:dyDescent="0.25">
      <c r="A14" s="52" t="s">
        <v>180</v>
      </c>
      <c r="B14" s="52"/>
      <c r="C14" s="54"/>
      <c r="D14" s="54"/>
      <c r="E14" s="55">
        <f t="shared" si="0"/>
        <v>0</v>
      </c>
      <c r="F14" s="56">
        <f>IFERROR(E14/C14,0)</f>
        <v>0</v>
      </c>
      <c r="G14" s="57">
        <f>SUM(H14:I14)</f>
        <v>0</v>
      </c>
      <c r="H14" s="57"/>
      <c r="I14" s="58"/>
      <c r="M14" s="97"/>
      <c r="N14" s="97"/>
      <c r="O14" s="97"/>
      <c r="P14" s="97"/>
      <c r="Q14" s="97"/>
      <c r="R14" s="97"/>
      <c r="S14" s="97"/>
      <c r="T14" s="9"/>
    </row>
    <row r="15" spans="1:22" ht="16.5" customHeight="1" x14ac:dyDescent="0.25">
      <c r="A15" s="52" t="s">
        <v>182</v>
      </c>
      <c r="B15" s="52"/>
      <c r="C15" s="54"/>
      <c r="D15" s="54"/>
      <c r="E15" s="55">
        <f t="shared" si="0"/>
        <v>0</v>
      </c>
      <c r="F15" s="56">
        <f t="shared" ref="F15:F16" si="3">IFERROR(E15/C15,0)</f>
        <v>0</v>
      </c>
      <c r="G15" s="57">
        <f t="shared" ref="G15:G16" si="4">SUM(H15:I15)</f>
        <v>0</v>
      </c>
      <c r="H15" s="57"/>
      <c r="I15" s="58"/>
      <c r="M15" s="97"/>
      <c r="N15" s="97"/>
      <c r="O15" s="97"/>
      <c r="P15" s="97"/>
      <c r="Q15" s="97"/>
      <c r="R15" s="97"/>
      <c r="S15" s="97"/>
      <c r="T15" s="9"/>
    </row>
    <row r="16" spans="1:22" ht="16.5" customHeight="1" x14ac:dyDescent="0.25">
      <c r="A16" s="52" t="s">
        <v>184</v>
      </c>
      <c r="B16" s="52"/>
      <c r="C16" s="54"/>
      <c r="D16" s="54"/>
      <c r="E16" s="55">
        <f t="shared" si="0"/>
        <v>0</v>
      </c>
      <c r="F16" s="56">
        <f t="shared" si="3"/>
        <v>0</v>
      </c>
      <c r="G16" s="57">
        <f t="shared" si="4"/>
        <v>0</v>
      </c>
      <c r="H16" s="57"/>
      <c r="I16" s="58"/>
      <c r="M16" s="97"/>
      <c r="N16" s="97"/>
      <c r="O16" s="97"/>
      <c r="P16" s="97"/>
      <c r="Q16" s="97"/>
      <c r="R16" s="97"/>
      <c r="S16" s="97"/>
      <c r="T16" s="9"/>
    </row>
    <row r="17" spans="1:20" ht="16.5" customHeight="1" x14ac:dyDescent="0.25">
      <c r="A17" s="59" t="s">
        <v>180</v>
      </c>
      <c r="B17" s="59"/>
      <c r="C17" s="60"/>
      <c r="D17" s="60"/>
      <c r="E17" s="62">
        <f t="shared" si="0"/>
        <v>0</v>
      </c>
      <c r="F17" s="63">
        <f>IFERROR(E17/C17,0)</f>
        <v>0</v>
      </c>
      <c r="G17" s="64">
        <f>SUM(H17:I17)</f>
        <v>0</v>
      </c>
      <c r="H17" s="64"/>
      <c r="I17" s="65"/>
      <c r="M17" s="97"/>
      <c r="N17" s="97"/>
      <c r="O17" s="97"/>
      <c r="P17" s="97"/>
      <c r="Q17" s="97"/>
      <c r="R17" s="97"/>
      <c r="S17" s="97"/>
      <c r="T17" s="9"/>
    </row>
    <row r="18" spans="1:20" ht="16.5" customHeight="1" x14ac:dyDescent="0.25">
      <c r="A18" s="59" t="s">
        <v>182</v>
      </c>
      <c r="B18" s="59"/>
      <c r="C18" s="60"/>
      <c r="D18" s="60"/>
      <c r="E18" s="62">
        <f t="shared" si="0"/>
        <v>0</v>
      </c>
      <c r="F18" s="63">
        <f t="shared" ref="F18:F19" si="5">IFERROR(E18/C18,0)</f>
        <v>0</v>
      </c>
      <c r="G18" s="64">
        <f t="shared" ref="G18:G19" si="6">SUM(H18:I18)</f>
        <v>0</v>
      </c>
      <c r="H18" s="64"/>
      <c r="I18" s="65"/>
      <c r="M18" s="97"/>
      <c r="N18" s="97"/>
      <c r="O18" s="97"/>
      <c r="P18" s="97"/>
      <c r="Q18" s="97"/>
      <c r="R18" s="97"/>
      <c r="S18" s="97"/>
      <c r="T18" s="9"/>
    </row>
    <row r="19" spans="1:20" ht="16.5" customHeight="1" x14ac:dyDescent="0.25">
      <c r="A19" s="59" t="s">
        <v>184</v>
      </c>
      <c r="B19" s="59"/>
      <c r="C19" s="60"/>
      <c r="D19" s="60"/>
      <c r="E19" s="62">
        <f t="shared" si="0"/>
        <v>0</v>
      </c>
      <c r="F19" s="63">
        <f t="shared" si="5"/>
        <v>0</v>
      </c>
      <c r="G19" s="64">
        <f t="shared" si="6"/>
        <v>0</v>
      </c>
      <c r="H19" s="64"/>
      <c r="I19" s="65"/>
      <c r="M19" s="97"/>
      <c r="N19" s="97"/>
      <c r="O19" s="97"/>
      <c r="P19" s="97"/>
      <c r="Q19" s="97"/>
      <c r="R19" s="97"/>
      <c r="S19" s="97"/>
      <c r="T19" s="9"/>
    </row>
  </sheetData>
  <mergeCells count="11">
    <mergeCell ref="M11:S19"/>
    <mergeCell ref="A1:I1"/>
    <mergeCell ref="M3:V7"/>
    <mergeCell ref="F2:F3"/>
    <mergeCell ref="E2:E3"/>
    <mergeCell ref="D2:D3"/>
    <mergeCell ref="C2:C3"/>
    <mergeCell ref="A2:A3"/>
    <mergeCell ref="G2:G3"/>
    <mergeCell ref="H2:I2"/>
    <mergeCell ref="B2:B3"/>
  </mergeCells>
  <dataValidations count="1">
    <dataValidation type="whole" allowBlank="1" showInputMessage="1" showErrorMessage="1" sqref="C4:C147" xr:uid="{A92C215A-1B76-4A2B-9781-42BC2E1E76D2}">
      <formula1>0</formula1>
      <formula2>100</formula2>
    </dataValidation>
  </dataValidations>
  <pageMargins left="0.7" right="0.7" top="0.75" bottom="0.75" header="0.3" footer="0.3"/>
  <pageSetup scale="6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F249FBC-EDBF-4820-A690-7240DC3781C4}">
          <x14:formula1>
            <xm:f>Lists!$C$2:$C$49</xm:f>
          </x14:formula1>
          <xm:sqref>A4:A147</xm:sqref>
        </x14:dataValidation>
        <x14:dataValidation type="list" allowBlank="1" showInputMessage="1" showErrorMessage="1" xr:uid="{913A800D-B823-4B73-AF7B-BE069B80F748}">
          <x14:formula1>
            <xm:f>Lists!$A$2:$A$93</xm:f>
          </x14:formula1>
          <xm:sqref>B4:B147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N23"/>
  <sheetViews>
    <sheetView zoomScaleNormal="100" workbookViewId="0">
      <selection activeCell="L8" sqref="L8"/>
    </sheetView>
  </sheetViews>
  <sheetFormatPr defaultColWidth="8.85546875" defaultRowHeight="15" x14ac:dyDescent="0.25"/>
  <cols>
    <col min="1" max="1" width="44.42578125" style="9" bestFit="1" customWidth="1"/>
    <col min="2" max="2" width="44.42578125" style="9" customWidth="1"/>
    <col min="3" max="3" width="19.5703125" style="9" bestFit="1" customWidth="1"/>
    <col min="4" max="5" width="12.5703125" style="9" bestFit="1" customWidth="1"/>
    <col min="6" max="6" width="13.42578125" style="9" customWidth="1"/>
    <col min="7" max="7" width="12.42578125" style="9" customWidth="1"/>
    <col min="8" max="9" width="8.7109375" style="34"/>
    <col min="10" max="14" width="8.85546875" style="9"/>
    <col min="15" max="16384" width="8.85546875" style="34"/>
  </cols>
  <sheetData>
    <row r="1" spans="1:14" ht="30" customHeight="1" thickBot="1" x14ac:dyDescent="0.3">
      <c r="A1" s="108" t="s">
        <v>8</v>
      </c>
      <c r="B1" s="109"/>
      <c r="C1" s="109"/>
      <c r="D1" s="109"/>
      <c r="E1" s="109"/>
      <c r="F1" s="109"/>
      <c r="G1" s="110"/>
    </row>
    <row r="2" spans="1:14" ht="37.5" customHeight="1" x14ac:dyDescent="0.25">
      <c r="A2" s="103" t="s">
        <v>2</v>
      </c>
      <c r="B2" s="103" t="s">
        <v>15</v>
      </c>
      <c r="C2" s="103" t="s">
        <v>252</v>
      </c>
      <c r="D2" s="103" t="s">
        <v>253</v>
      </c>
      <c r="E2" s="103" t="s">
        <v>254</v>
      </c>
      <c r="F2" s="105" t="s">
        <v>255</v>
      </c>
      <c r="G2" s="111"/>
      <c r="J2" s="49"/>
      <c r="K2" s="49"/>
      <c r="L2" s="49"/>
      <c r="M2" s="49"/>
      <c r="N2" s="49"/>
    </row>
    <row r="3" spans="1:14" ht="30" x14ac:dyDescent="0.25">
      <c r="A3" s="104"/>
      <c r="B3" s="104"/>
      <c r="C3" s="104"/>
      <c r="D3" s="104"/>
      <c r="E3" s="104"/>
      <c r="F3" s="79" t="s">
        <v>10</v>
      </c>
      <c r="G3" s="79" t="s">
        <v>22</v>
      </c>
      <c r="J3" s="49"/>
      <c r="K3" s="49"/>
      <c r="L3" s="49"/>
      <c r="M3" s="49"/>
      <c r="N3" s="49"/>
    </row>
    <row r="4" spans="1:14" ht="16.5" customHeight="1" x14ac:dyDescent="0.25">
      <c r="A4" s="29" t="s">
        <v>186</v>
      </c>
      <c r="B4" s="30" t="s">
        <v>207</v>
      </c>
      <c r="C4" s="40">
        <v>522</v>
      </c>
      <c r="D4" s="41">
        <f>C4/SUM(C$4:C$13)</f>
        <v>8.8474576271186448E-2</v>
      </c>
      <c r="E4" s="51">
        <f>SUM(F4:G4)</f>
        <v>54485.227525423732</v>
      </c>
      <c r="F4" s="51">
        <f>D4*GETPIVOTDATA("Cost",'Cost by Allocation Base'!$A$3,"Location","Nashville","Cost Category","Infrastructure Costs","Allocation Base","Square Footage")</f>
        <v>54485.227525423732</v>
      </c>
      <c r="G4" s="51"/>
      <c r="J4" s="34"/>
      <c r="L4" s="34"/>
      <c r="M4" s="5"/>
      <c r="N4" s="5"/>
    </row>
    <row r="5" spans="1:14" ht="16.5" customHeight="1" x14ac:dyDescent="0.25">
      <c r="A5" s="29" t="s">
        <v>104</v>
      </c>
      <c r="B5" s="30" t="s">
        <v>207</v>
      </c>
      <c r="C5" s="40">
        <v>316</v>
      </c>
      <c r="D5" s="41">
        <f t="shared" ref="D5:D13" si="0">C5/SUM(C$4:C$13)</f>
        <v>5.3559322033898307E-2</v>
      </c>
      <c r="E5" s="51">
        <f t="shared" ref="E5:E13" si="1">SUM(F5:G5)</f>
        <v>32983.394440677963</v>
      </c>
      <c r="F5" s="51">
        <f>D5*GETPIVOTDATA("Cost",'Cost by Allocation Base'!$A$3,"Location","Nashville","Cost Category","Infrastructure Costs","Allocation Base","Square Footage")</f>
        <v>32983.394440677963</v>
      </c>
      <c r="G5" s="51"/>
      <c r="J5" s="34"/>
      <c r="L5" s="34"/>
      <c r="M5" s="5"/>
      <c r="N5" s="5"/>
    </row>
    <row r="6" spans="1:14" ht="15" customHeight="1" x14ac:dyDescent="0.25">
      <c r="A6" s="29" t="s">
        <v>112</v>
      </c>
      <c r="B6" s="30" t="s">
        <v>207</v>
      </c>
      <c r="C6" s="30">
        <v>100</v>
      </c>
      <c r="D6" s="41">
        <f t="shared" si="0"/>
        <v>1.6949152542372881E-2</v>
      </c>
      <c r="E6" s="51">
        <f t="shared" si="1"/>
        <v>10437.783050847456</v>
      </c>
      <c r="F6" s="51">
        <f>D6*GETPIVOTDATA("Cost",'Cost by Allocation Base'!$A$3,"Location","Nashville","Cost Category","Infrastructure Costs","Allocation Base","Square Footage")</f>
        <v>10437.783050847456</v>
      </c>
      <c r="G6" s="51"/>
      <c r="J6" s="34"/>
      <c r="L6" s="34"/>
      <c r="M6" s="5"/>
      <c r="N6" s="5"/>
    </row>
    <row r="7" spans="1:14" ht="16.5" customHeight="1" x14ac:dyDescent="0.25">
      <c r="A7" s="29" t="s">
        <v>24</v>
      </c>
      <c r="B7" s="30" t="s">
        <v>207</v>
      </c>
      <c r="C7" s="40">
        <v>100</v>
      </c>
      <c r="D7" s="41">
        <f t="shared" si="0"/>
        <v>1.6949152542372881E-2</v>
      </c>
      <c r="E7" s="51">
        <f t="shared" si="1"/>
        <v>10437.783050847456</v>
      </c>
      <c r="F7" s="51">
        <f>D7*GETPIVOTDATA("Cost",'Cost by Allocation Base'!$A$3,"Location","Nashville","Cost Category","Infrastructure Costs","Allocation Base","Square Footage")</f>
        <v>10437.783050847456</v>
      </c>
      <c r="G7" s="51"/>
      <c r="J7" s="34"/>
      <c r="L7" s="34"/>
      <c r="M7" s="5"/>
      <c r="N7" s="5"/>
    </row>
    <row r="8" spans="1:14" ht="16.5" customHeight="1" x14ac:dyDescent="0.25">
      <c r="A8" s="29" t="s">
        <v>92</v>
      </c>
      <c r="B8" s="30" t="s">
        <v>207</v>
      </c>
      <c r="C8" s="40">
        <v>573</v>
      </c>
      <c r="D8" s="41">
        <f t="shared" si="0"/>
        <v>9.7118644067796606E-2</v>
      </c>
      <c r="E8" s="51">
        <f t="shared" si="1"/>
        <v>59808.496881355924</v>
      </c>
      <c r="F8" s="51">
        <f>D8*GETPIVOTDATA("Cost",'Cost by Allocation Base'!$A$3,"Location","Nashville","Cost Category","Infrastructure Costs","Allocation Base","Square Footage")</f>
        <v>59808.496881355924</v>
      </c>
      <c r="G8" s="51"/>
      <c r="J8" s="34"/>
      <c r="L8" s="34"/>
    </row>
    <row r="9" spans="1:14" ht="16.5" customHeight="1" x14ac:dyDescent="0.25">
      <c r="A9" s="29" t="s">
        <v>188</v>
      </c>
      <c r="B9" s="30" t="s">
        <v>207</v>
      </c>
      <c r="C9" s="40">
        <v>316</v>
      </c>
      <c r="D9" s="41">
        <f t="shared" si="0"/>
        <v>5.3559322033898307E-2</v>
      </c>
      <c r="E9" s="51">
        <f t="shared" si="1"/>
        <v>32983.394440677963</v>
      </c>
      <c r="F9" s="51">
        <f>D9*GETPIVOTDATA("Cost",'Cost by Allocation Base'!$A$3,"Location","Nashville","Cost Category","Infrastructure Costs","Allocation Base","Square Footage")</f>
        <v>32983.394440677963</v>
      </c>
      <c r="G9" s="51"/>
      <c r="J9" s="34"/>
      <c r="L9" s="34"/>
    </row>
    <row r="10" spans="1:14" ht="16.5" customHeight="1" x14ac:dyDescent="0.25">
      <c r="A10" s="29" t="s">
        <v>190</v>
      </c>
      <c r="B10" s="30" t="s">
        <v>207</v>
      </c>
      <c r="C10" s="40">
        <v>2323</v>
      </c>
      <c r="D10" s="41">
        <f t="shared" si="0"/>
        <v>0.39372881355932204</v>
      </c>
      <c r="E10" s="51">
        <f t="shared" si="1"/>
        <v>242469.70027118642</v>
      </c>
      <c r="F10" s="51">
        <f>D10*GETPIVOTDATA("Cost",'Cost by Allocation Base'!$A$3,"Location","Nashville","Cost Category","Infrastructure Costs","Allocation Base","Square Footage")</f>
        <v>242469.70027118642</v>
      </c>
      <c r="G10" s="51"/>
      <c r="J10" s="34"/>
      <c r="L10" s="34"/>
    </row>
    <row r="11" spans="1:14" ht="16.5" customHeight="1" x14ac:dyDescent="0.25">
      <c r="A11" s="29" t="s">
        <v>180</v>
      </c>
      <c r="B11" s="30" t="s">
        <v>207</v>
      </c>
      <c r="C11" s="42">
        <v>500</v>
      </c>
      <c r="D11" s="41">
        <f t="shared" si="0"/>
        <v>8.4745762711864403E-2</v>
      </c>
      <c r="E11" s="51">
        <f t="shared" si="1"/>
        <v>52188.915254237283</v>
      </c>
      <c r="F11" s="51">
        <f>D11*GETPIVOTDATA("Cost",'Cost by Allocation Base'!$A$3,"Location","Nashville","Cost Category","Infrastructure Costs","Allocation Base","Square Footage")</f>
        <v>52188.915254237283</v>
      </c>
      <c r="G11" s="51"/>
      <c r="J11" s="34"/>
      <c r="L11" s="34"/>
    </row>
    <row r="12" spans="1:14" ht="16.5" customHeight="1" x14ac:dyDescent="0.25">
      <c r="A12" s="29" t="s">
        <v>182</v>
      </c>
      <c r="B12" s="30" t="s">
        <v>207</v>
      </c>
      <c r="C12" s="42">
        <v>600</v>
      </c>
      <c r="D12" s="41">
        <f t="shared" si="0"/>
        <v>0.10169491525423729</v>
      </c>
      <c r="E12" s="51">
        <f t="shared" si="1"/>
        <v>62626.698305084748</v>
      </c>
      <c r="F12" s="51">
        <f>D12*GETPIVOTDATA("Cost",'Cost by Allocation Base'!$A$3,"Location","Nashville","Cost Category","Infrastructure Costs","Allocation Base","Square Footage")</f>
        <v>62626.698305084748</v>
      </c>
      <c r="G12" s="51"/>
      <c r="J12" s="34"/>
      <c r="L12" s="34"/>
    </row>
    <row r="13" spans="1:14" ht="16.5" customHeight="1" x14ac:dyDescent="0.25">
      <c r="A13" s="29" t="s">
        <v>184</v>
      </c>
      <c r="B13" s="30" t="s">
        <v>207</v>
      </c>
      <c r="C13" s="42">
        <v>550</v>
      </c>
      <c r="D13" s="41">
        <f t="shared" si="0"/>
        <v>9.3220338983050849E-2</v>
      </c>
      <c r="E13" s="51">
        <f t="shared" si="1"/>
        <v>57407.806779661012</v>
      </c>
      <c r="F13" s="51">
        <f>D13*GETPIVOTDATA("Cost",'Cost by Allocation Base'!$A$3,"Location","Nashville","Cost Category","Infrastructure Costs","Allocation Base","Square Footage")</f>
        <v>57407.806779661012</v>
      </c>
      <c r="G13" s="51"/>
      <c r="J13" s="34"/>
      <c r="L13" s="34"/>
    </row>
    <row r="14" spans="1:14" ht="16.5" customHeight="1" x14ac:dyDescent="0.25">
      <c r="A14" s="52" t="s">
        <v>180</v>
      </c>
      <c r="B14" s="52"/>
      <c r="C14" s="54"/>
      <c r="D14" s="86">
        <f>IFERROR(C14/SUM(C$14:C$16),0)</f>
        <v>0</v>
      </c>
      <c r="E14" s="53">
        <f>SUM(F14:G14)</f>
        <v>0</v>
      </c>
      <c r="F14" s="53">
        <v>0</v>
      </c>
      <c r="G14" s="53"/>
      <c r="J14" s="34"/>
      <c r="K14" s="34"/>
      <c r="L14" s="34"/>
      <c r="M14" s="34"/>
      <c r="N14" s="34"/>
    </row>
    <row r="15" spans="1:14" ht="16.5" customHeight="1" x14ac:dyDescent="0.25">
      <c r="A15" s="52" t="s">
        <v>182</v>
      </c>
      <c r="B15" s="52"/>
      <c r="C15" s="54"/>
      <c r="D15" s="86">
        <f t="shared" ref="D15:D16" si="2">IFERROR(C15/SUM(C$14:C$16),0)</f>
        <v>0</v>
      </c>
      <c r="E15" s="53">
        <f t="shared" ref="E15:E16" si="3">SUM(F15:G15)</f>
        <v>0</v>
      </c>
      <c r="F15" s="53">
        <v>0</v>
      </c>
      <c r="G15" s="53"/>
      <c r="J15" s="34"/>
      <c r="K15" s="34"/>
      <c r="L15" s="34"/>
      <c r="M15" s="34"/>
      <c r="N15" s="34"/>
    </row>
    <row r="16" spans="1:14" ht="16.5" customHeight="1" x14ac:dyDescent="0.25">
      <c r="A16" s="52" t="s">
        <v>184</v>
      </c>
      <c r="B16" s="52"/>
      <c r="C16" s="54"/>
      <c r="D16" s="86">
        <f t="shared" si="2"/>
        <v>0</v>
      </c>
      <c r="E16" s="53">
        <f t="shared" si="3"/>
        <v>0</v>
      </c>
      <c r="F16" s="53">
        <v>0</v>
      </c>
      <c r="G16" s="53"/>
      <c r="J16" s="34"/>
      <c r="K16" s="34"/>
      <c r="L16" s="34"/>
      <c r="M16" s="34"/>
      <c r="N16" s="34"/>
    </row>
    <row r="17" spans="1:14" ht="15" customHeight="1" x14ac:dyDescent="0.25">
      <c r="A17" s="59" t="s">
        <v>180</v>
      </c>
      <c r="B17" s="59"/>
      <c r="C17" s="60"/>
      <c r="D17" s="87">
        <f>IFERROR(C17/SUM(C$17:C$19),0)</f>
        <v>0</v>
      </c>
      <c r="E17" s="61">
        <f>SUM(F17:G17)</f>
        <v>0</v>
      </c>
      <c r="F17" s="61">
        <v>0</v>
      </c>
      <c r="G17" s="61"/>
      <c r="J17" s="34"/>
      <c r="K17" s="34"/>
      <c r="L17" s="34"/>
      <c r="M17" s="34"/>
      <c r="N17" s="34"/>
    </row>
    <row r="18" spans="1:14" ht="16.5" customHeight="1" x14ac:dyDescent="0.25">
      <c r="A18" s="59" t="s">
        <v>182</v>
      </c>
      <c r="B18" s="59"/>
      <c r="C18" s="60"/>
      <c r="D18" s="87">
        <f t="shared" ref="D18:D19" si="4">IFERROR(C18/SUM(C$17:C$19),0)</f>
        <v>0</v>
      </c>
      <c r="E18" s="61">
        <f t="shared" ref="E18:E19" si="5">SUM(F18:G18)</f>
        <v>0</v>
      </c>
      <c r="F18" s="61">
        <v>0</v>
      </c>
      <c r="G18" s="61"/>
      <c r="J18" s="34"/>
      <c r="K18" s="34"/>
      <c r="L18" s="34"/>
      <c r="M18" s="34"/>
      <c r="N18" s="34"/>
    </row>
    <row r="19" spans="1:14" ht="16.5" customHeight="1" x14ac:dyDescent="0.25">
      <c r="A19" s="59" t="s">
        <v>184</v>
      </c>
      <c r="B19" s="59"/>
      <c r="C19" s="60"/>
      <c r="D19" s="87">
        <f t="shared" si="4"/>
        <v>0</v>
      </c>
      <c r="E19" s="61">
        <f t="shared" si="5"/>
        <v>0</v>
      </c>
      <c r="F19" s="61">
        <v>0</v>
      </c>
      <c r="G19" s="61"/>
      <c r="J19" s="34"/>
      <c r="K19" s="34"/>
      <c r="L19" s="34"/>
      <c r="M19" s="34"/>
      <c r="N19" s="34"/>
    </row>
    <row r="22" spans="1:14" ht="29.25" customHeight="1" x14ac:dyDescent="0.25"/>
    <row r="23" spans="1:14" ht="15" customHeight="1" x14ac:dyDescent="0.25"/>
  </sheetData>
  <mergeCells count="7">
    <mergeCell ref="A1:G1"/>
    <mergeCell ref="C2:C3"/>
    <mergeCell ref="D2:D3"/>
    <mergeCell ref="E2:E3"/>
    <mergeCell ref="A2:A3"/>
    <mergeCell ref="F2:G2"/>
    <mergeCell ref="B2:B3"/>
  </mergeCells>
  <dataValidations count="1">
    <dataValidation type="whole" allowBlank="1" showInputMessage="1" showErrorMessage="1" sqref="E14:G19" xr:uid="{AB5AF5A9-B2FA-46A6-8024-C1CE515B5ADA}">
      <formula1>0</formula1>
      <formula2>100</formula2>
    </dataValidation>
  </dataValidations>
  <pageMargins left="0" right="0" top="0" bottom="0" header="0" footer="0"/>
  <pageSetup scale="7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02ED280-0B40-4FBE-A768-B146F1D01035}">
          <x14:formula1>
            <xm:f>Lists!$C$2:$C$49</xm:f>
          </x14:formula1>
          <xm:sqref>A4:A145</xm:sqref>
        </x14:dataValidation>
        <x14:dataValidation type="list" allowBlank="1" showInputMessage="1" showErrorMessage="1" xr:uid="{4270565D-D211-4B56-9D65-34D31DEAC669}">
          <x14:formula1>
            <xm:f>Lists!$A$2:$A$93</xm:f>
          </x14:formula1>
          <xm:sqref>B4:B145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16"/>
  <sheetViews>
    <sheetView workbookViewId="0">
      <selection activeCell="K14" sqref="K14"/>
    </sheetView>
  </sheetViews>
  <sheetFormatPr defaultRowHeight="15" x14ac:dyDescent="0.25"/>
  <cols>
    <col min="1" max="1" width="38.7109375" bestFit="1" customWidth="1"/>
    <col min="2" max="2" width="15" bestFit="1" customWidth="1"/>
    <col min="3" max="3" width="14.140625" bestFit="1" customWidth="1"/>
    <col min="4" max="4" width="10.7109375" bestFit="1" customWidth="1"/>
    <col min="5" max="5" width="5.7109375" customWidth="1"/>
  </cols>
  <sheetData>
    <row r="1" spans="1:4" x14ac:dyDescent="0.25">
      <c r="A1" s="112" t="s">
        <v>56</v>
      </c>
      <c r="B1" s="112"/>
      <c r="C1" s="112"/>
      <c r="D1" s="112"/>
    </row>
    <row r="3" spans="1:4" x14ac:dyDescent="0.25">
      <c r="A3" s="6" t="s">
        <v>11</v>
      </c>
      <c r="B3" s="6" t="s">
        <v>55</v>
      </c>
    </row>
    <row r="4" spans="1:4" x14ac:dyDescent="0.25">
      <c r="A4" s="6" t="s">
        <v>6</v>
      </c>
      <c r="B4" t="s">
        <v>21</v>
      </c>
      <c r="C4" t="s">
        <v>9</v>
      </c>
    </row>
    <row r="5" spans="1:4" x14ac:dyDescent="0.25">
      <c r="A5" s="7" t="s">
        <v>207</v>
      </c>
      <c r="B5" s="4">
        <v>2799820.8450000002</v>
      </c>
      <c r="C5" s="4">
        <v>2799820.8450000002</v>
      </c>
    </row>
    <row r="6" spans="1:4" x14ac:dyDescent="0.25">
      <c r="A6" s="8" t="s">
        <v>24</v>
      </c>
      <c r="B6" s="4">
        <v>46049.880000000005</v>
      </c>
      <c r="C6" s="4">
        <v>46049.880000000005</v>
      </c>
    </row>
    <row r="7" spans="1:4" x14ac:dyDescent="0.25">
      <c r="A7" s="8" t="s">
        <v>190</v>
      </c>
      <c r="B7" s="4">
        <v>1653940</v>
      </c>
      <c r="C7" s="4">
        <v>1653940</v>
      </c>
    </row>
    <row r="8" spans="1:4" x14ac:dyDescent="0.25">
      <c r="A8" s="8" t="s">
        <v>188</v>
      </c>
      <c r="B8" s="4">
        <v>31469.86</v>
      </c>
      <c r="C8" s="4">
        <v>31469.86</v>
      </c>
    </row>
    <row r="9" spans="1:4" x14ac:dyDescent="0.25">
      <c r="A9" s="8" t="s">
        <v>186</v>
      </c>
      <c r="B9" s="4">
        <v>22965.067500000001</v>
      </c>
      <c r="C9" s="4">
        <v>22965.067500000001</v>
      </c>
    </row>
    <row r="10" spans="1:4" x14ac:dyDescent="0.25">
      <c r="A10" s="8" t="s">
        <v>184</v>
      </c>
      <c r="B10" s="4">
        <v>64464.137499999997</v>
      </c>
      <c r="C10" s="4">
        <v>64464.137499999997</v>
      </c>
    </row>
    <row r="11" spans="1:4" x14ac:dyDescent="0.25">
      <c r="A11" s="8" t="s">
        <v>182</v>
      </c>
      <c r="B11" s="4">
        <v>678495.19000000006</v>
      </c>
      <c r="C11" s="4">
        <v>678495.19000000006</v>
      </c>
    </row>
    <row r="12" spans="1:4" x14ac:dyDescent="0.25">
      <c r="A12" s="8" t="s">
        <v>180</v>
      </c>
      <c r="B12" s="4">
        <v>170399.27</v>
      </c>
      <c r="C12" s="4">
        <v>170399.27</v>
      </c>
    </row>
    <row r="13" spans="1:4" x14ac:dyDescent="0.25">
      <c r="A13" s="8" t="s">
        <v>112</v>
      </c>
      <c r="B13" s="4">
        <v>81552.600000000006</v>
      </c>
      <c r="C13" s="4">
        <v>81552.600000000006</v>
      </c>
    </row>
    <row r="14" spans="1:4" x14ac:dyDescent="0.25">
      <c r="A14" s="8" t="s">
        <v>104</v>
      </c>
      <c r="B14" s="4">
        <v>17279.407500000001</v>
      </c>
      <c r="C14" s="4">
        <v>17279.407500000001</v>
      </c>
    </row>
    <row r="15" spans="1:4" x14ac:dyDescent="0.25">
      <c r="A15" s="8" t="s">
        <v>92</v>
      </c>
      <c r="B15" s="4">
        <v>33205.432500000003</v>
      </c>
      <c r="C15" s="4">
        <v>33205.432500000003</v>
      </c>
    </row>
    <row r="16" spans="1:4" x14ac:dyDescent="0.25">
      <c r="A16" s="7" t="s">
        <v>9</v>
      </c>
      <c r="B16" s="4">
        <v>2799820.8450000002</v>
      </c>
      <c r="C16" s="4">
        <v>2799820.8450000002</v>
      </c>
    </row>
  </sheetData>
  <mergeCells count="1">
    <mergeCell ref="A1:D1"/>
  </mergeCell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8"/>
  <sheetViews>
    <sheetView topLeftCell="B1" zoomScaleNormal="100" workbookViewId="0">
      <selection activeCell="M13" sqref="M13"/>
    </sheetView>
  </sheetViews>
  <sheetFormatPr defaultColWidth="8.85546875" defaultRowHeight="15" x14ac:dyDescent="0.25"/>
  <cols>
    <col min="1" max="1" width="32.7109375" style="50" bestFit="1" customWidth="1"/>
    <col min="2" max="2" width="29" style="50" customWidth="1"/>
    <col min="3" max="3" width="18.5703125" style="50" bestFit="1" customWidth="1"/>
    <col min="4" max="4" width="15.28515625" style="50" bestFit="1" customWidth="1"/>
    <col min="5" max="5" width="14.7109375" style="50" customWidth="1"/>
    <col min="6" max="6" width="13.7109375" style="50" bestFit="1" customWidth="1"/>
    <col min="7" max="7" width="12.85546875" style="50" bestFit="1" customWidth="1"/>
    <col min="8" max="16384" width="8.85546875" style="50"/>
  </cols>
  <sheetData>
    <row r="1" spans="1:7" ht="25.5" customHeight="1" thickBot="1" x14ac:dyDescent="0.3">
      <c r="A1" s="113" t="s">
        <v>261</v>
      </c>
      <c r="B1" s="114"/>
      <c r="C1" s="114"/>
      <c r="D1" s="114"/>
      <c r="E1" s="114"/>
      <c r="F1" s="114"/>
      <c r="G1" s="115"/>
    </row>
    <row r="2" spans="1:7" ht="16.5" customHeight="1" x14ac:dyDescent="0.25">
      <c r="A2" s="80" t="s">
        <v>2</v>
      </c>
      <c r="B2" s="80" t="s">
        <v>15</v>
      </c>
      <c r="C2" s="80" t="s">
        <v>10</v>
      </c>
      <c r="D2" s="80" t="s">
        <v>22</v>
      </c>
      <c r="E2" s="80" t="s">
        <v>57</v>
      </c>
      <c r="F2" s="80" t="s">
        <v>12</v>
      </c>
      <c r="G2" s="81" t="s">
        <v>74</v>
      </c>
    </row>
    <row r="3" spans="1:7" ht="16.5" customHeight="1" x14ac:dyDescent="0.25">
      <c r="A3" s="66" t="s">
        <v>186</v>
      </c>
      <c r="B3" s="67" t="s">
        <v>207</v>
      </c>
      <c r="C3" s="68">
        <f>FTE!H4+'Square Footage'!F4</f>
        <v>67999.262525423735</v>
      </c>
      <c r="D3" s="68">
        <f>FTE!I4+'Square Footage'!G4</f>
        <v>0</v>
      </c>
      <c r="E3" s="68">
        <f>GETPIVOTDATA("Cost",'Direct Costs'!$A$3,"Location","Nashville","Partner","WIOA Title II - Adult Education","Allocation Base","Direct")</f>
        <v>22965.067500000001</v>
      </c>
      <c r="F3" s="69">
        <f t="shared" ref="F3:F18" si="0">SUM(C3:E3)</f>
        <v>90964.33002542374</v>
      </c>
      <c r="G3" s="76">
        <f>SUM(C3:D3)</f>
        <v>67999.262525423735</v>
      </c>
    </row>
    <row r="4" spans="1:7" ht="16.5" customHeight="1" x14ac:dyDescent="0.25">
      <c r="A4" s="66" t="s">
        <v>104</v>
      </c>
      <c r="B4" s="67" t="s">
        <v>207</v>
      </c>
      <c r="C4" s="68">
        <f>FTE!H5+'Square Footage'!F5</f>
        <v>60011.46444067797</v>
      </c>
      <c r="D4" s="68">
        <f>FTE!I5+'Square Footage'!G5</f>
        <v>0</v>
      </c>
      <c r="E4" s="68">
        <f>GETPIVOTDATA("Cost",'Direct Costs'!$A$3,"Location","Nashville","Partner","RESEA - State","Allocation Base","Direct")</f>
        <v>17279.407500000001</v>
      </c>
      <c r="F4" s="69">
        <f t="shared" si="0"/>
        <v>77290.871940677971</v>
      </c>
      <c r="G4" s="76">
        <f t="shared" ref="G4:G12" si="1">SUM(C4:D4)</f>
        <v>60011.46444067797</v>
      </c>
    </row>
    <row r="5" spans="1:7" ht="16.5" customHeight="1" x14ac:dyDescent="0.25">
      <c r="A5" s="66" t="s">
        <v>112</v>
      </c>
      <c r="B5" s="67" t="s">
        <v>207</v>
      </c>
      <c r="C5" s="68">
        <f>FTE!H6+'Square Footage'!F6</f>
        <v>37465.853050847465</v>
      </c>
      <c r="D5" s="68">
        <f>FTE!I6+'Square Footage'!G6</f>
        <v>0</v>
      </c>
      <c r="E5" s="68">
        <f>GETPIVOTDATA("Cost",'Direct Costs'!$A$3,"Location","Nashville","Partner","SNAP - State","Allocation Base","Direct")</f>
        <v>81552.600000000006</v>
      </c>
      <c r="F5" s="69">
        <f t="shared" si="0"/>
        <v>119018.45305084747</v>
      </c>
      <c r="G5" s="76">
        <f t="shared" si="1"/>
        <v>37465.853050847465</v>
      </c>
    </row>
    <row r="6" spans="1:7" ht="16.5" customHeight="1" x14ac:dyDescent="0.25">
      <c r="A6" s="66" t="s">
        <v>24</v>
      </c>
      <c r="B6" s="67" t="s">
        <v>207</v>
      </c>
      <c r="C6" s="68">
        <f>FTE!H7+'Square Footage'!F7</f>
        <v>23951.818050847462</v>
      </c>
      <c r="D6" s="68">
        <f>FTE!I7+'Square Footage'!G7</f>
        <v>0</v>
      </c>
      <c r="E6" s="68">
        <f>GETPIVOTDATA("Cost",'Direct Costs'!$A$3,"Location","Nashville","Partner","TAA","Allocation Base","Direct")</f>
        <v>46049.880000000005</v>
      </c>
      <c r="F6" s="69">
        <f t="shared" si="0"/>
        <v>70001.698050847466</v>
      </c>
      <c r="G6" s="76">
        <f t="shared" si="1"/>
        <v>23951.818050847462</v>
      </c>
    </row>
    <row r="7" spans="1:7" ht="16.5" customHeight="1" x14ac:dyDescent="0.25">
      <c r="A7" s="66" t="s">
        <v>92</v>
      </c>
      <c r="B7" s="67" t="s">
        <v>207</v>
      </c>
      <c r="C7" s="68">
        <f>FTE!H8+'Square Footage'!F8</f>
        <v>73322.531881355928</v>
      </c>
      <c r="D7" s="68">
        <f>FTE!I8+'Square Footage'!G8</f>
        <v>0</v>
      </c>
      <c r="E7" s="68">
        <f>GETPIVOTDATA("Cost",'Direct Costs'!$A$3,"Location","Nashville","Partner","JVSG - CONS","Allocation Base","Direct")</f>
        <v>33205.432500000003</v>
      </c>
      <c r="F7" s="69">
        <f t="shared" si="0"/>
        <v>106527.96438135594</v>
      </c>
      <c r="G7" s="76">
        <f t="shared" si="1"/>
        <v>73322.531881355928</v>
      </c>
    </row>
    <row r="8" spans="1:7" ht="16.5" customHeight="1" x14ac:dyDescent="0.25">
      <c r="A8" s="66" t="s">
        <v>188</v>
      </c>
      <c r="B8" s="67" t="s">
        <v>207</v>
      </c>
      <c r="C8" s="68">
        <f>FTE!H9+'Square Footage'!F9</f>
        <v>87039.534440677977</v>
      </c>
      <c r="D8" s="68">
        <f>FTE!I9+'Square Footage'!G9</f>
        <v>0</v>
      </c>
      <c r="E8" s="68">
        <f>GETPIVOTDATA("Cost",'Direct Costs'!$A$3,"Location","Nashville","Partner","WIOA Title III - Wagner Peyser","Allocation Base","Direct")</f>
        <v>31469.86</v>
      </c>
      <c r="F8" s="69">
        <f t="shared" si="0"/>
        <v>118509.39444067798</v>
      </c>
      <c r="G8" s="76">
        <f t="shared" si="1"/>
        <v>87039.534440677977</v>
      </c>
    </row>
    <row r="9" spans="1:7" ht="16.5" customHeight="1" x14ac:dyDescent="0.25">
      <c r="A9" s="66" t="s">
        <v>190</v>
      </c>
      <c r="B9" s="67" t="s">
        <v>207</v>
      </c>
      <c r="C9" s="68">
        <f>FTE!H10+'Square Footage'!F10</f>
        <v>269497.77027118643</v>
      </c>
      <c r="D9" s="68">
        <f>FTE!I10+'Square Footage'!G10</f>
        <v>0</v>
      </c>
      <c r="E9" s="68">
        <f>GETPIVOTDATA("Cost",'Direct Costs'!$A$3,"Location","Nashville","Partner","WIOA Title IV - Vocational Rehabilitation","Allocation Base","Direct")</f>
        <v>1653940</v>
      </c>
      <c r="F9" s="69">
        <f t="shared" si="0"/>
        <v>1923437.7702711865</v>
      </c>
      <c r="G9" s="76">
        <f t="shared" si="1"/>
        <v>269497.77027118643</v>
      </c>
    </row>
    <row r="10" spans="1:7" ht="16.5" customHeight="1" x14ac:dyDescent="0.25">
      <c r="A10" s="66" t="s">
        <v>180</v>
      </c>
      <c r="B10" s="67" t="s">
        <v>207</v>
      </c>
      <c r="C10" s="68">
        <f>FTE!H11+'Square Footage'!F11</f>
        <v>92731.020254237286</v>
      </c>
      <c r="D10" s="68">
        <f>FTE!I11+'Square Footage'!G11</f>
        <v>0</v>
      </c>
      <c r="E10" s="68">
        <f>GETPIVOTDATA("Cost",'Direct Costs'!$A$3,"Location","Nashville","Partner","WIOA Title I - Adult","Allocation Base","Direct")</f>
        <v>170399.27</v>
      </c>
      <c r="F10" s="69">
        <f t="shared" si="0"/>
        <v>263130.29025423725</v>
      </c>
      <c r="G10" s="76">
        <f t="shared" si="1"/>
        <v>92731.020254237286</v>
      </c>
    </row>
    <row r="11" spans="1:7" ht="16.5" customHeight="1" x14ac:dyDescent="0.25">
      <c r="A11" s="66" t="s">
        <v>182</v>
      </c>
      <c r="B11" s="67" t="s">
        <v>207</v>
      </c>
      <c r="C11" s="68">
        <f>FTE!H12+'Square Footage'!F12</f>
        <v>103168.80330508476</v>
      </c>
      <c r="D11" s="68">
        <f>FTE!I12+'Square Footage'!G12</f>
        <v>0</v>
      </c>
      <c r="E11" s="68">
        <f>GETPIVOTDATA("Cost",'Direct Costs'!$A$3,"Location","Nashville","Partner","WIOA Title I - Dislocated Worker","Allocation Base","Direct")</f>
        <v>678495.19000000006</v>
      </c>
      <c r="F11" s="69">
        <f t="shared" si="0"/>
        <v>781663.99330508476</v>
      </c>
      <c r="G11" s="76">
        <f t="shared" si="1"/>
        <v>103168.80330508476</v>
      </c>
    </row>
    <row r="12" spans="1:7" x14ac:dyDescent="0.25">
      <c r="A12" s="66" t="s">
        <v>184</v>
      </c>
      <c r="B12" s="67" t="s">
        <v>207</v>
      </c>
      <c r="C12" s="68">
        <f>FTE!H13+'Square Footage'!F13</f>
        <v>97949.911779661023</v>
      </c>
      <c r="D12" s="68">
        <f>FTE!I13+'Square Footage'!G13</f>
        <v>0</v>
      </c>
      <c r="E12" s="68">
        <f>GETPIVOTDATA("Cost",'Direct Costs'!$A$3,"Location","Nashville","Partner","WIOA Title I - Youth","Allocation Base","Direct")</f>
        <v>64464.137499999997</v>
      </c>
      <c r="F12" s="69">
        <f t="shared" si="0"/>
        <v>162414.04927966103</v>
      </c>
      <c r="G12" s="76">
        <f t="shared" si="1"/>
        <v>97949.911779661023</v>
      </c>
    </row>
    <row r="13" spans="1:7" ht="16.5" customHeight="1" x14ac:dyDescent="0.25">
      <c r="A13" s="70" t="s">
        <v>180</v>
      </c>
      <c r="B13" s="70"/>
      <c r="C13" s="71">
        <f>FTE!H14+'Square Footage'!F14</f>
        <v>0</v>
      </c>
      <c r="D13" s="71">
        <f>FTE!I14+'Square Footage'!G14</f>
        <v>0</v>
      </c>
      <c r="E13" s="71">
        <v>0</v>
      </c>
      <c r="F13" s="72">
        <f t="shared" si="0"/>
        <v>0</v>
      </c>
      <c r="G13" s="77">
        <f>SUM(C13:D13)</f>
        <v>0</v>
      </c>
    </row>
    <row r="14" spans="1:7" ht="16.5" customHeight="1" x14ac:dyDescent="0.25">
      <c r="A14" s="70" t="s">
        <v>182</v>
      </c>
      <c r="B14" s="70"/>
      <c r="C14" s="71">
        <f>FTE!H15+'Square Footage'!F15</f>
        <v>0</v>
      </c>
      <c r="D14" s="71">
        <f>FTE!I15+'Square Footage'!G15</f>
        <v>0</v>
      </c>
      <c r="E14" s="71">
        <v>0</v>
      </c>
      <c r="F14" s="72">
        <f t="shared" si="0"/>
        <v>0</v>
      </c>
      <c r="G14" s="77">
        <f t="shared" ref="G14:G15" si="2">SUM(C14:D14)</f>
        <v>0</v>
      </c>
    </row>
    <row r="15" spans="1:7" ht="16.5" customHeight="1" x14ac:dyDescent="0.25">
      <c r="A15" s="70" t="s">
        <v>184</v>
      </c>
      <c r="B15" s="70"/>
      <c r="C15" s="71">
        <f>FTE!H16+'Square Footage'!F16</f>
        <v>0</v>
      </c>
      <c r="D15" s="71">
        <f>FTE!I16+'Square Footage'!G16</f>
        <v>0</v>
      </c>
      <c r="E15" s="71">
        <v>0</v>
      </c>
      <c r="F15" s="72">
        <f t="shared" si="0"/>
        <v>0</v>
      </c>
      <c r="G15" s="77">
        <f t="shared" si="2"/>
        <v>0</v>
      </c>
    </row>
    <row r="16" spans="1:7" ht="16.5" customHeight="1" x14ac:dyDescent="0.25">
      <c r="A16" s="73" t="s">
        <v>180</v>
      </c>
      <c r="B16" s="73"/>
      <c r="C16" s="74">
        <f>FTE!H17+'Square Footage'!F17</f>
        <v>0</v>
      </c>
      <c r="D16" s="74">
        <f>FTE!I17+'Square Footage'!G17</f>
        <v>0</v>
      </c>
      <c r="E16" s="74">
        <v>0</v>
      </c>
      <c r="F16" s="75">
        <f t="shared" si="0"/>
        <v>0</v>
      </c>
      <c r="G16" s="78">
        <f>SUM(C16:D16)</f>
        <v>0</v>
      </c>
    </row>
    <row r="17" spans="1:7" ht="16.5" customHeight="1" x14ac:dyDescent="0.25">
      <c r="A17" s="73" t="s">
        <v>182</v>
      </c>
      <c r="B17" s="73"/>
      <c r="C17" s="74">
        <f>FTE!H18+'Square Footage'!F18</f>
        <v>0</v>
      </c>
      <c r="D17" s="74">
        <f>FTE!I18+'Square Footage'!G18</f>
        <v>0</v>
      </c>
      <c r="E17" s="74">
        <v>0</v>
      </c>
      <c r="F17" s="75">
        <f t="shared" si="0"/>
        <v>0</v>
      </c>
      <c r="G17" s="78">
        <f t="shared" ref="G17:G18" si="3">SUM(C17:D17)</f>
        <v>0</v>
      </c>
    </row>
    <row r="18" spans="1:7" ht="16.5" customHeight="1" x14ac:dyDescent="0.25">
      <c r="A18" s="73" t="s">
        <v>184</v>
      </c>
      <c r="B18" s="73"/>
      <c r="C18" s="74">
        <f>FTE!H19+'Square Footage'!F19</f>
        <v>0</v>
      </c>
      <c r="D18" s="74">
        <f>FTE!I19+'Square Footage'!G19</f>
        <v>0</v>
      </c>
      <c r="E18" s="74">
        <v>0</v>
      </c>
      <c r="F18" s="75">
        <f t="shared" si="0"/>
        <v>0</v>
      </c>
      <c r="G18" s="78">
        <f t="shared" si="3"/>
        <v>0</v>
      </c>
    </row>
  </sheetData>
  <mergeCells count="1">
    <mergeCell ref="A1:G1"/>
  </mergeCells>
  <pageMargins left="0.7" right="0.7" top="0.75" bottom="0.75" header="0.3" footer="0.3"/>
  <pageSetup scale="9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EF837F1-24BD-40D5-BC83-457D07DFCF92}">
          <x14:formula1>
            <xm:f>Lists!$A$2:$A$93</xm:f>
          </x14:formula1>
          <xm:sqref>B3:B18</xm:sqref>
        </x14:dataValidation>
        <x14:dataValidation type="list" allowBlank="1" showInputMessage="1" showErrorMessage="1" xr:uid="{54EA21C1-3766-4208-AA62-FC75CBF93F79}">
          <x14:formula1>
            <xm:f>Lists!$C$2:$C$49</xm:f>
          </x14:formula1>
          <xm:sqref>A3:A18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Lists</vt:lpstr>
      <vt:lpstr>MOU</vt:lpstr>
      <vt:lpstr>One-Stop Operating Budget</vt:lpstr>
      <vt:lpstr>Cost by Allocation Base</vt:lpstr>
      <vt:lpstr>FTE</vt:lpstr>
      <vt:lpstr>Square Footage</vt:lpstr>
      <vt:lpstr>Direct Costs</vt:lpstr>
      <vt:lpstr>Total Contrib. by Cost Category</vt:lpstr>
    </vt:vector>
  </TitlesOfParts>
  <Company>Tennessee Dept.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Ledbetter</dc:creator>
  <cp:lastModifiedBy>Leigh Ray</cp:lastModifiedBy>
  <cp:lastPrinted>2017-05-25T13:14:37Z</cp:lastPrinted>
  <dcterms:created xsi:type="dcterms:W3CDTF">2017-04-03T16:18:41Z</dcterms:created>
  <dcterms:modified xsi:type="dcterms:W3CDTF">2022-10-18T17:16:53Z</dcterms:modified>
</cp:coreProperties>
</file>