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6615" activeTab="2"/>
  </bookViews>
  <sheets>
    <sheet name="PROPERTY" sheetId="1" r:id="rId1"/>
    <sheet name="WIND" sheetId="2" r:id="rId2"/>
    <sheet name="FLOOD" sheetId="3" r:id="rId3"/>
    <sheet name="EARTH MOVEMENT" sheetId="4" r:id="rId4"/>
    <sheet name="EQUIPMENT BREAKDOWN" sheetId="5" r:id="rId5"/>
  </sheets>
  <definedNames>
    <definedName name="_xlnm.Print_Area" localSheetId="0">'PROPERTY'!$A$1:$T$80</definedName>
    <definedName name="_xlnm.Print_Titles" localSheetId="0">'PROPERTY'!$1:$4</definedName>
  </definedNames>
  <calcPr fullCalcOnLoad="1"/>
</workbook>
</file>

<file path=xl/sharedStrings.xml><?xml version="1.0" encoding="utf-8"?>
<sst xmlns="http://schemas.openxmlformats.org/spreadsheetml/2006/main" count="594" uniqueCount="206">
  <si>
    <t>Totals</t>
  </si>
  <si>
    <t>RETENTION</t>
  </si>
  <si>
    <t>Open</t>
  </si>
  <si>
    <t>DEDUCTIBLE (Maintenance)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</si>
  <si>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</si>
  <si>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</si>
  <si>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</si>
  <si>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</si>
  <si>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</si>
  <si>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</si>
  <si>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Carrier Claim #</t>
  </si>
  <si>
    <t>Status</t>
  </si>
  <si>
    <t>Estimated GROSS LOSS by Insured</t>
  </si>
  <si>
    <t>NET RCV LOSS</t>
  </si>
  <si>
    <t>Annual Aggregate Deductible Remaining</t>
  </si>
  <si>
    <t>Paid by State Under Aggregate Deductible</t>
  </si>
  <si>
    <t>Adjuster</t>
  </si>
  <si>
    <t>LOSSES LESS THAN DEDUCTIBLE OR NOT COVERED</t>
  </si>
  <si>
    <t>Ken Abernathy / Josh Braden</t>
  </si>
  <si>
    <t>Q</t>
  </si>
  <si>
    <t>DEDUCTIBLE ($250,000) Per Occurrence</t>
  </si>
  <si>
    <t>Sedgwick File #</t>
  </si>
  <si>
    <t>Policy # Various</t>
  </si>
  <si>
    <t>Various</t>
  </si>
  <si>
    <t xml:space="preserve">Policy # Various </t>
  </si>
  <si>
    <t>OCTOBER 15, 2020 - OCTOBER 15, 2021 PROPERTY LOSSES - STATE OF TENNESSEE ($25,000 PER OCCURRENCE DEDUCTIBLE)</t>
  </si>
  <si>
    <t>2020-2021 Bordereaux / Loss Run</t>
  </si>
  <si>
    <t xml:space="preserve">OCTOBER 15, 2020 - OCTOBER 15, 2021 FLOOD LOSSES - STATE OF TENNESSEE </t>
  </si>
  <si>
    <t xml:space="preserve">OCTOBER 15, 2020 - OCTOBER 15, 2021 EARTH MOVEMENT LOSSES - STATE OF TENNESSEE </t>
  </si>
  <si>
    <t xml:space="preserve">OCTOBER 15, 2020 - OCTOBER 15, 2021 EQUIPMENT BREAKDOWN LOSSES - STATE OF TENNESSEE </t>
  </si>
  <si>
    <t>DGS</t>
  </si>
  <si>
    <t>James K Polk Building / Old State Museum</t>
  </si>
  <si>
    <t>Mold</t>
  </si>
  <si>
    <t>NAS20362740</t>
  </si>
  <si>
    <t>UT</t>
  </si>
  <si>
    <t>UTK/Student Health Center</t>
  </si>
  <si>
    <t>Fire</t>
  </si>
  <si>
    <t>Ken Abernathy / Steve Rop</t>
  </si>
  <si>
    <t>John Sevier State Building</t>
  </si>
  <si>
    <t>NAS20364150</t>
  </si>
  <si>
    <t>Ken Abernathy / Jason Bliven</t>
  </si>
  <si>
    <t>NAS20363150</t>
  </si>
  <si>
    <t>TBR</t>
  </si>
  <si>
    <t>Walters State CC - Jack Campbell Building</t>
  </si>
  <si>
    <t>Drivers Service Building - Memphis</t>
  </si>
  <si>
    <t>Water</t>
  </si>
  <si>
    <t>NAS20369090</t>
  </si>
  <si>
    <t>NAS20370850</t>
  </si>
  <si>
    <t>DIDD</t>
  </si>
  <si>
    <t>East TN Homes</t>
  </si>
  <si>
    <t>Wind</t>
  </si>
  <si>
    <t>NAS21373910</t>
  </si>
  <si>
    <t>TN State University - Avon Williams Campus</t>
  </si>
  <si>
    <t>NAS21375200</t>
  </si>
  <si>
    <t>TDOC</t>
  </si>
  <si>
    <t>Maintenance Building - Coalmont, TN</t>
  </si>
  <si>
    <t>NAS21376590</t>
  </si>
  <si>
    <t>Ken Abernathy / Eric McClure</t>
  </si>
  <si>
    <t xml:space="preserve">OCTOBER 15, 2020 - OCTOBER 15, 2021 WIND LOSSES - STATE OF TENNESSEE </t>
  </si>
  <si>
    <t>West TN Regional Office - Jackson TN</t>
  </si>
  <si>
    <t>Various West TN</t>
  </si>
  <si>
    <t>Freeze/Water Damage</t>
  </si>
  <si>
    <t>Mental Health</t>
  </si>
  <si>
    <t>Memphis Mental Health</t>
  </si>
  <si>
    <t>Motlow State CC</t>
  </si>
  <si>
    <t>MTSU</t>
  </si>
  <si>
    <t>Various Buildings</t>
  </si>
  <si>
    <t>TDEC</t>
  </si>
  <si>
    <t>Various State Parks</t>
  </si>
  <si>
    <t>APSU</t>
  </si>
  <si>
    <t>TTU</t>
  </si>
  <si>
    <t>Prescott Hall</t>
  </si>
  <si>
    <t>TSU</t>
  </si>
  <si>
    <t>UofM</t>
  </si>
  <si>
    <t>TBD</t>
  </si>
  <si>
    <t>Memphis - Various</t>
  </si>
  <si>
    <t>WTSP Historic Residence</t>
  </si>
  <si>
    <t>THP</t>
  </si>
  <si>
    <t>I-40 Scale House (Camera)</t>
  </si>
  <si>
    <t>Truck Crashed into Off Ramp Camera</t>
  </si>
  <si>
    <t>NAS21383450</t>
  </si>
  <si>
    <t>NAS21381180</t>
  </si>
  <si>
    <t>Ken Abernathy / Josh Braden / Mike Fincher</t>
  </si>
  <si>
    <t>Ken Abernathy / Josh Braden / Brad Staples</t>
  </si>
  <si>
    <t>Metro Center</t>
  </si>
  <si>
    <t>Vehicle Impacted Building</t>
  </si>
  <si>
    <t>NAS21372150</t>
  </si>
  <si>
    <t>Ken Abernathy / Brad Staples</t>
  </si>
  <si>
    <t>Closed</t>
  </si>
  <si>
    <t>Below Deductible</t>
  </si>
  <si>
    <t>2003 Corporate - Memphis</t>
  </si>
  <si>
    <t>Water Damage</t>
  </si>
  <si>
    <t>NAS21389280</t>
  </si>
  <si>
    <t>Hermitage Ave - Nashville</t>
  </si>
  <si>
    <t>Theft/Vandalism</t>
  </si>
  <si>
    <t>NAS21391220</t>
  </si>
  <si>
    <t>NAS21392790</t>
  </si>
  <si>
    <t>Martin - Campus</t>
  </si>
  <si>
    <t>Lightning</t>
  </si>
  <si>
    <t>NAS21394520</t>
  </si>
  <si>
    <t>Multiple</t>
  </si>
  <si>
    <t>3/28-29/21</t>
  </si>
  <si>
    <t>Flooding</t>
  </si>
  <si>
    <t>NAS21394490</t>
  </si>
  <si>
    <t>Ken Abernathy / Josh Braden / Jason Bliven</t>
  </si>
  <si>
    <t>TCAT Crump/Jackson</t>
  </si>
  <si>
    <t>Weight of Snow/Ice</t>
  </si>
  <si>
    <t>Holiday Inn</t>
  </si>
  <si>
    <t>East TN Public Defenders Office</t>
  </si>
  <si>
    <t>Public Defenders</t>
  </si>
  <si>
    <t>NAS21395990</t>
  </si>
  <si>
    <t>NAS21396910</t>
  </si>
  <si>
    <t>NAS21397840</t>
  </si>
  <si>
    <t>NAS21400900</t>
  </si>
  <si>
    <t>NAS21401710</t>
  </si>
  <si>
    <t>NAS21401790</t>
  </si>
  <si>
    <t>New Visions</t>
  </si>
  <si>
    <t>SWCC</t>
  </si>
  <si>
    <t>Knoxville Campus</t>
  </si>
  <si>
    <t>TSU - Campus</t>
  </si>
  <si>
    <t>Vehicle / Power Outage</t>
  </si>
  <si>
    <t>Loss Adjustment Expenses (adjusters and consultants)</t>
  </si>
  <si>
    <t>NET RCV Loss plus Loss Adjustment Expenses</t>
  </si>
  <si>
    <t>included</t>
  </si>
  <si>
    <t>TDOT</t>
  </si>
  <si>
    <t>Journalism Building</t>
  </si>
  <si>
    <t>NAS21405040</t>
  </si>
  <si>
    <t>NAS21409560</t>
  </si>
  <si>
    <t>TSU - Ag Campus</t>
  </si>
  <si>
    <t xml:space="preserve">Closed  </t>
  </si>
  <si>
    <t>Education</t>
  </si>
  <si>
    <t>Frayser ASD School - Memphis</t>
  </si>
  <si>
    <t>NAS21410460</t>
  </si>
  <si>
    <t>Ken Abernathy / Jeff U'Ren</t>
  </si>
  <si>
    <t>Closed/reported incorrectly - not on SOT program</t>
  </si>
  <si>
    <t>Clover Bottom Johnson House</t>
  </si>
  <si>
    <t>NAS21412410</t>
  </si>
  <si>
    <t>Not Provided</t>
  </si>
  <si>
    <t>Henry Street</t>
  </si>
  <si>
    <t>Sinkhole</t>
  </si>
  <si>
    <t>N/A</t>
  </si>
  <si>
    <t>NAS21417720</t>
  </si>
  <si>
    <t>Meacham Apt</t>
  </si>
  <si>
    <t>NAS21419130</t>
  </si>
  <si>
    <t>Electrical Service</t>
  </si>
  <si>
    <t>Blown Fuse</t>
  </si>
  <si>
    <t>NAS21418080</t>
  </si>
  <si>
    <t>TCAT Hartsville</t>
  </si>
  <si>
    <t>NAS21418410</t>
  </si>
  <si>
    <t>TWRA</t>
  </si>
  <si>
    <t>Bridgestone/Firestone WMA</t>
  </si>
  <si>
    <t>Tornado</t>
  </si>
  <si>
    <t>NAS21420560</t>
  </si>
  <si>
    <t>Northeast Correctional Complex</t>
  </si>
  <si>
    <t>Fuel Spill</t>
  </si>
  <si>
    <t>NAS21420820</t>
  </si>
  <si>
    <t>Eagle Lake Refuge</t>
  </si>
  <si>
    <t>NAS21420950</t>
  </si>
  <si>
    <t>Agriculture</t>
  </si>
  <si>
    <t>Chickasaw State Forest</t>
  </si>
  <si>
    <t>NAS21421030</t>
  </si>
  <si>
    <t>Harnett Hall</t>
  </si>
  <si>
    <t>NAS21423310</t>
  </si>
  <si>
    <t>Hesler Hall</t>
  </si>
  <si>
    <t>NAS21423660</t>
  </si>
  <si>
    <t>Andrew and Rachel Jackson Bldgs</t>
  </si>
  <si>
    <t>NA</t>
  </si>
  <si>
    <t>NAS21423810</t>
  </si>
  <si>
    <t>Cordell Hull Building</t>
  </si>
  <si>
    <t>NAS21427100</t>
  </si>
  <si>
    <t>NAS21428090</t>
  </si>
  <si>
    <t>NAS21431010</t>
  </si>
  <si>
    <t>Turney Correctional Center</t>
  </si>
  <si>
    <t>NAS21431230</t>
  </si>
  <si>
    <t>NAS21431280</t>
  </si>
  <si>
    <t>Closed on 9/20. no coverage/need to move down at month end.</t>
  </si>
  <si>
    <t>West TN District Office</t>
  </si>
  <si>
    <t>NAS21445000</t>
  </si>
  <si>
    <t>Avon Williams Campus</t>
  </si>
  <si>
    <t>Radnor Lake</t>
  </si>
  <si>
    <t>NAS21451930</t>
  </si>
  <si>
    <t>NAS21448980</t>
  </si>
  <si>
    <t>James K Polk Building / TPAC Theater</t>
  </si>
  <si>
    <t>NAS21449210</t>
  </si>
  <si>
    <t>Fall Creek Falls Cabins</t>
  </si>
  <si>
    <t>NAS21449000</t>
  </si>
  <si>
    <t>Hoskins Library</t>
  </si>
  <si>
    <t>NAS21449230</t>
  </si>
  <si>
    <t>Closed on 2/22/22. no coverage</t>
  </si>
  <si>
    <t>Plant BioTech Building</t>
  </si>
  <si>
    <t>NAS21439440</t>
  </si>
  <si>
    <t xml:space="preserve">Denial issued </t>
  </si>
  <si>
    <t>ROR / Equipment Breakdown / Cov issue / removed values for loss as we finalize denial with UT</t>
  </si>
  <si>
    <t>na</t>
  </si>
  <si>
    <t>REVIEWED / VERIFIED Gross Loss by Sedgwick</t>
  </si>
  <si>
    <t>UNDER REVIEW by Sedgwick</t>
  </si>
  <si>
    <t>NAS21424730</t>
  </si>
  <si>
    <t>Denial going out 6/2/22</t>
  </si>
  <si>
    <t>Coverage issue/TDOC going against contractor</t>
  </si>
  <si>
    <t>Closed / no response from TSU</t>
  </si>
  <si>
    <t>TSU pursuing against adverse party</t>
  </si>
  <si>
    <t>13710..28</t>
  </si>
  <si>
    <t xml:space="preserve"> </t>
  </si>
  <si>
    <t>Dept of Military</t>
  </si>
  <si>
    <t>Waverly Armory</t>
  </si>
  <si>
    <t>Date: 11.7.23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</si>
</sst>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  <numFmt numFmtId="174" formatCode="[$-409]dddd\,\ mmmm\ d\,\ yyyy"/>
  </numFmts>
  <fonts count="71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1"/>
      <color indexed="56"/>
      <name val="Arial Black"/>
      <family val="2"/>
    </font>
    <font>
      <sz val="11"/>
      <color indexed="10"/>
      <name val="Arial"/>
      <family val="2"/>
    </font>
    <font>
      <b/>
      <sz val="10"/>
      <color indexed="56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b/>
      <sz val="11"/>
      <color rgb="FF002060"/>
      <name val="Arial Black"/>
      <family val="2"/>
    </font>
    <font>
      <sz val="11"/>
      <color rgb="FFFF0000"/>
      <name val="Arial"/>
      <family val="2"/>
    </font>
    <font>
      <b/>
      <sz val="10"/>
      <color rgb="FF00206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1"/>
      <color rgb="FFFF0000"/>
      <name val="Arial"/>
      <family val="2"/>
    </font>
    <font>
      <sz val="11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Alignment="1" quotePrefix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7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7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44" fontId="8" fillId="0" borderId="0" xfId="53" applyFont="1" applyFill="1" applyAlignment="1">
      <alignment/>
    </xf>
    <xf numFmtId="44" fontId="60" fillId="0" borderId="0" xfId="53" applyFont="1" applyFill="1" applyAlignment="1">
      <alignment/>
    </xf>
    <xf numFmtId="44" fontId="61" fillId="0" borderId="0" xfId="0" applyNumberFormat="1" applyFont="1" applyFill="1" applyAlignment="1">
      <alignment/>
    </xf>
    <xf numFmtId="44" fontId="8" fillId="0" borderId="0" xfId="53" applyFont="1" applyAlignment="1">
      <alignment/>
    </xf>
    <xf numFmtId="44" fontId="61" fillId="0" borderId="0" xfId="0" applyNumberFormat="1" applyFont="1" applyAlignment="1">
      <alignment/>
    </xf>
    <xf numFmtId="0" fontId="62" fillId="0" borderId="0" xfId="0" applyFont="1" applyAlignment="1">
      <alignment horizontal="center" vertical="center"/>
    </xf>
    <xf numFmtId="44" fontId="7" fillId="0" borderId="0" xfId="53" applyFont="1" applyAlignment="1">
      <alignment/>
    </xf>
    <xf numFmtId="0" fontId="4" fillId="0" borderId="0" xfId="0" applyFont="1" applyFill="1" applyAlignment="1">
      <alignment horizontal="left" wrapText="1"/>
    </xf>
    <xf numFmtId="44" fontId="63" fillId="0" borderId="10" xfId="53" applyFont="1" applyBorder="1" applyAlignment="1">
      <alignment/>
    </xf>
    <xf numFmtId="44" fontId="7" fillId="0" borderId="0" xfId="53" applyFont="1" applyFill="1" applyAlignment="1">
      <alignment/>
    </xf>
    <xf numFmtId="0" fontId="62" fillId="0" borderId="0" xfId="0" applyFont="1" applyFill="1" applyAlignment="1">
      <alignment horizontal="center" vertical="center"/>
    </xf>
    <xf numFmtId="44" fontId="63" fillId="0" borderId="0" xfId="53" applyFont="1" applyFill="1" applyBorder="1" applyAlignment="1">
      <alignment/>
    </xf>
    <xf numFmtId="14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44" fontId="4" fillId="0" borderId="0" xfId="53" applyFont="1" applyFill="1" applyAlignment="1">
      <alignment/>
    </xf>
    <xf numFmtId="44" fontId="64" fillId="0" borderId="0" xfId="53" applyFont="1" applyFill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14" fontId="2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44" fontId="4" fillId="33" borderId="0" xfId="0" applyNumberFormat="1" applyFont="1" applyFill="1" applyAlignment="1">
      <alignment/>
    </xf>
    <xf numFmtId="44" fontId="0" fillId="0" borderId="0" xfId="0" applyNumberFormat="1" applyAlignment="1">
      <alignment horizontal="center"/>
    </xf>
    <xf numFmtId="44" fontId="2" fillId="0" borderId="0" xfId="0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65" fillId="0" borderId="10" xfId="53" applyNumberFormat="1" applyFont="1" applyBorder="1" applyAlignment="1">
      <alignment horizontal="right" vertical="center"/>
    </xf>
    <xf numFmtId="44" fontId="66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44" fontId="67" fillId="0" borderId="0" xfId="44" applyNumberFormat="1" applyFont="1" applyAlignment="1">
      <alignment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/>
    </xf>
    <xf numFmtId="44" fontId="6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44" fontId="4" fillId="0" borderId="0" xfId="53" applyFont="1" applyFill="1" applyAlignment="1">
      <alignment horizontal="center" vertical="center"/>
    </xf>
    <xf numFmtId="44" fontId="64" fillId="0" borderId="0" xfId="53" applyFont="1" applyFill="1" applyAlignment="1">
      <alignment horizontal="center" vertical="center"/>
    </xf>
    <xf numFmtId="44" fontId="69" fillId="7" borderId="0" xfId="0" applyNumberFormat="1" applyFont="1" applyFill="1" applyAlignment="1">
      <alignment horizontal="center" vertical="center"/>
    </xf>
    <xf numFmtId="44" fontId="4" fillId="34" borderId="0" xfId="53" applyFont="1" applyFill="1" applyAlignment="1">
      <alignment horizontal="center" vertical="center"/>
    </xf>
    <xf numFmtId="14" fontId="4" fillId="3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69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44" fontId="3" fillId="0" borderId="0" xfId="53" applyFont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6" fillId="34" borderId="0" xfId="0" applyNumberFormat="1" applyFont="1" applyFill="1" applyAlignment="1">
      <alignment/>
    </xf>
    <xf numFmtId="7" fontId="6" fillId="34" borderId="0" xfId="0" applyNumberFormat="1" applyFont="1" applyFill="1" applyAlignment="1">
      <alignment/>
    </xf>
    <xf numFmtId="7" fontId="5" fillId="34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14" fontId="7" fillId="34" borderId="11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7" fontId="7" fillId="34" borderId="11" xfId="0" applyNumberFormat="1" applyFont="1" applyFill="1" applyBorder="1" applyAlignment="1">
      <alignment horizontal="center" wrapText="1"/>
    </xf>
    <xf numFmtId="7" fontId="3" fillId="34" borderId="11" xfId="0" applyNumberFormat="1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7" fontId="10" fillId="34" borderId="0" xfId="0" applyNumberFormat="1" applyFont="1" applyFill="1" applyAlignment="1">
      <alignment/>
    </xf>
    <xf numFmtId="44" fontId="7" fillId="34" borderId="0" xfId="53" applyFont="1" applyFill="1" applyAlignment="1">
      <alignment/>
    </xf>
    <xf numFmtId="44" fontId="7" fillId="34" borderId="0" xfId="53" applyFont="1" applyFill="1" applyBorder="1" applyAlignment="1">
      <alignment/>
    </xf>
    <xf numFmtId="0" fontId="1" fillId="34" borderId="0" xfId="0" applyFont="1" applyFill="1" applyAlignment="1">
      <alignment/>
    </xf>
    <xf numFmtId="7" fontId="7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44" fontId="7" fillId="34" borderId="11" xfId="0" applyNumberFormat="1" applyFont="1" applyFill="1" applyBorder="1" applyAlignment="1">
      <alignment horizontal="center" wrapText="1"/>
    </xf>
    <xf numFmtId="44" fontId="1" fillId="34" borderId="11" xfId="0" applyNumberFormat="1" applyFont="1" applyFill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44" fontId="4" fillId="15" borderId="0" xfId="53" applyFont="1" applyFill="1" applyAlignment="1">
      <alignment horizontal="center" vertical="center"/>
    </xf>
    <xf numFmtId="0" fontId="70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 wrapText="1"/>
    </xf>
    <xf numFmtId="14" fontId="4" fillId="15" borderId="0" xfId="0" applyNumberFormat="1" applyFont="1" applyFill="1" applyAlignment="1">
      <alignment horizontal="center" vertical="center"/>
    </xf>
    <xf numFmtId="44" fontId="64" fillId="15" borderId="0" xfId="53" applyFont="1" applyFill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44" fontId="2" fillId="0" borderId="0" xfId="44" applyNumberFormat="1" applyFont="1" applyAlignment="1">
      <alignment/>
    </xf>
    <xf numFmtId="44" fontId="4" fillId="34" borderId="0" xfId="53" applyFont="1" applyFill="1" applyAlignment="1">
      <alignment/>
    </xf>
    <xf numFmtId="14" fontId="4" fillId="34" borderId="0" xfId="0" applyNumberFormat="1" applyFont="1" applyFill="1" applyAlignment="1">
      <alignment/>
    </xf>
    <xf numFmtId="14" fontId="4" fillId="0" borderId="0" xfId="53" applyNumberFormat="1" applyFont="1" applyFill="1" applyAlignment="1">
      <alignment horizontal="center" vertical="center"/>
    </xf>
    <xf numFmtId="44" fontId="4" fillId="0" borderId="0" xfId="53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44" fontId="4" fillId="0" borderId="0" xfId="44" applyNumberFormat="1" applyFont="1" applyAlignment="1">
      <alignment horizontal="center" vertical="center"/>
    </xf>
    <xf numFmtId="44" fontId="64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4" fontId="4" fillId="34" borderId="0" xfId="53" applyNumberFormat="1" applyFont="1" applyFill="1" applyAlignment="1">
      <alignment/>
    </xf>
    <xf numFmtId="0" fontId="4" fillId="34" borderId="0" xfId="0" applyFont="1" applyFill="1" applyAlignment="1">
      <alignment/>
    </xf>
    <xf numFmtId="7" fontId="4" fillId="34" borderId="0" xfId="0" applyNumberFormat="1" applyFont="1" applyFill="1" applyAlignment="1">
      <alignment/>
    </xf>
    <xf numFmtId="44" fontId="4" fillId="0" borderId="0" xfId="53" applyNumberFormat="1" applyFont="1" applyFill="1" applyAlignment="1">
      <alignment horizontal="center"/>
    </xf>
    <xf numFmtId="44" fontId="4" fillId="0" borderId="0" xfId="0" applyNumberFormat="1" applyFont="1" applyAlignment="1">
      <alignment/>
    </xf>
    <xf numFmtId="44" fontId="4" fillId="34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35" borderId="0" xfId="53" applyFont="1" applyFill="1" applyAlignment="1">
      <alignment/>
    </xf>
    <xf numFmtId="44" fontId="4" fillId="35" borderId="0" xfId="0" applyNumberFormat="1" applyFont="1" applyFill="1" applyAlignment="1">
      <alignment/>
    </xf>
    <xf numFmtId="7" fontId="4" fillId="35" borderId="0" xfId="0" applyNumberFormat="1" applyFont="1" applyFill="1" applyAlignment="1">
      <alignment/>
    </xf>
    <xf numFmtId="44" fontId="4" fillId="35" borderId="0" xfId="53" applyFont="1" applyFill="1" applyAlignment="1">
      <alignment horizontal="center" vertical="center"/>
    </xf>
    <xf numFmtId="44" fontId="4" fillId="35" borderId="0" xfId="53" applyFont="1" applyFill="1" applyAlignment="1">
      <alignment/>
    </xf>
    <xf numFmtId="0" fontId="4" fillId="0" borderId="0" xfId="0" applyFont="1" applyFill="1" applyAlignment="1">
      <alignment horizontal="right" vertical="center"/>
    </xf>
    <xf numFmtId="44" fontId="4" fillId="35" borderId="0" xfId="53" applyFont="1" applyFill="1" applyAlignment="1">
      <alignment horizontal="right"/>
    </xf>
    <xf numFmtId="44" fontId="67" fillId="35" borderId="0" xfId="44" applyNumberFormat="1" applyFont="1" applyFill="1" applyAlignment="1">
      <alignment/>
    </xf>
    <xf numFmtId="44" fontId="2" fillId="35" borderId="0" xfId="44" applyNumberFormat="1" applyFont="1" applyFill="1" applyAlignment="1">
      <alignment/>
    </xf>
    <xf numFmtId="44" fontId="4" fillId="35" borderId="0" xfId="44" applyNumberFormat="1" applyFont="1" applyFill="1" applyAlignment="1">
      <alignment/>
    </xf>
    <xf numFmtId="8" fontId="4" fillId="35" borderId="0" xfId="44" applyNumberFormat="1" applyFont="1" applyFill="1" applyAlignment="1">
      <alignment/>
    </xf>
    <xf numFmtId="44" fontId="4" fillId="3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zoomScale="60" zoomScaleNormal="60" zoomScalePageLayoutView="0" workbookViewId="0" topLeftCell="A1">
      <selection activeCell="J14" sqref="J14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15.28125" style="2" customWidth="1"/>
    <col min="4" max="4" width="14.00390625" style="2" customWidth="1"/>
    <col min="5" max="5" width="25.7109375" style="0" customWidth="1"/>
    <col min="6" max="6" width="23.8515625" style="0" customWidth="1"/>
    <col min="7" max="7" width="20.00390625" style="0" customWidth="1"/>
    <col min="8" max="8" width="23.140625" style="3" customWidth="1"/>
    <col min="9" max="9" width="26.7109375" style="3" customWidth="1"/>
    <col min="10" max="10" width="19.421875" style="3" bestFit="1" customWidth="1"/>
    <col min="11" max="11" width="22.28125" style="3" customWidth="1"/>
    <col min="12" max="12" width="24.7109375" style="3" customWidth="1"/>
    <col min="13" max="13" width="22.140625" style="0" customWidth="1"/>
    <col min="14" max="14" width="12.7109375" style="3" customWidth="1"/>
    <col min="15" max="15" width="21.28125" style="0" customWidth="1"/>
    <col min="16" max="16" width="11.140625" style="3" customWidth="1"/>
    <col min="17" max="17" width="18.7109375" style="0" customWidth="1"/>
    <col min="18" max="18" width="15.421875" style="0" customWidth="1"/>
    <col min="19" max="19" width="15.28125" style="0" customWidth="1"/>
    <col min="20" max="20" width="20.57421875" style="0" customWidth="1"/>
    <col min="21" max="21" width="17.421875" style="0" customWidth="1"/>
    <col min="22" max="22" width="3.00390625" style="0" customWidth="1"/>
    <col min="23" max="23" width="46.28125" style="0" customWidth="1"/>
  </cols>
  <sheetData>
    <row r="1" spans="1:20" s="15" customFormat="1" ht="21" customHeight="1">
      <c r="A1" s="94" t="s">
        <v>25</v>
      </c>
      <c r="B1" s="95"/>
      <c r="C1" s="96"/>
      <c r="D1" s="96"/>
      <c r="E1" s="95"/>
      <c r="F1" s="95"/>
      <c r="G1" s="95"/>
      <c r="H1" s="97"/>
      <c r="I1" s="98" t="s">
        <v>26</v>
      </c>
      <c r="J1" s="98"/>
      <c r="K1" s="98"/>
      <c r="L1" s="98"/>
      <c r="M1" s="95"/>
      <c r="N1" s="98" t="s">
        <v>22</v>
      </c>
      <c r="O1" s="95"/>
      <c r="P1" s="97"/>
      <c r="Q1" s="95"/>
      <c r="R1" s="95"/>
      <c r="S1" s="95"/>
      <c r="T1" s="95"/>
    </row>
    <row r="2" spans="1:24" ht="15" thickBot="1">
      <c r="A2" s="5"/>
      <c r="B2" s="5"/>
      <c r="C2" s="6"/>
      <c r="D2" s="6"/>
      <c r="E2" s="5"/>
      <c r="F2" s="5"/>
      <c r="G2" s="5"/>
      <c r="H2" s="7"/>
      <c r="I2" s="7"/>
      <c r="J2" s="7"/>
      <c r="K2" s="7"/>
      <c r="L2" s="7"/>
      <c r="M2" s="5"/>
      <c r="N2" s="7"/>
      <c r="O2" s="5"/>
      <c r="P2" s="7"/>
      <c r="Q2" s="5"/>
      <c r="R2" s="5"/>
      <c r="S2" s="5"/>
      <c r="T2" s="5"/>
      <c r="U2" s="5"/>
      <c r="V2" s="5"/>
      <c r="W2" s="5"/>
      <c r="X2" s="5"/>
    </row>
    <row r="3" spans="1:23" s="1" customFormat="1" ht="87" customHeight="1" thickBot="1">
      <c r="A3" s="99" t="s">
        <v>4</v>
      </c>
      <c r="B3" s="99" t="s">
        <v>5</v>
      </c>
      <c r="C3" s="100" t="s">
        <v>6</v>
      </c>
      <c r="D3" s="101" t="s">
        <v>7</v>
      </c>
      <c r="E3" s="102" t="s">
        <v>12</v>
      </c>
      <c r="F3" s="102" t="s">
        <v>195</v>
      </c>
      <c r="G3" s="102" t="s">
        <v>194</v>
      </c>
      <c r="H3" s="102" t="s">
        <v>3</v>
      </c>
      <c r="I3" s="102" t="s">
        <v>13</v>
      </c>
      <c r="J3" s="102" t="s">
        <v>121</v>
      </c>
      <c r="K3" s="102" t="s">
        <v>122</v>
      </c>
      <c r="L3" s="101" t="s">
        <v>14</v>
      </c>
      <c r="M3" s="102" t="s">
        <v>15</v>
      </c>
      <c r="N3" s="101" t="s">
        <v>8</v>
      </c>
      <c r="O3" s="103" t="s">
        <v>9</v>
      </c>
      <c r="P3" s="101" t="s">
        <v>8</v>
      </c>
      <c r="Q3" s="101" t="s">
        <v>10</v>
      </c>
      <c r="R3" s="101" t="s">
        <v>21</v>
      </c>
      <c r="S3" s="101" t="s">
        <v>11</v>
      </c>
      <c r="T3" s="101" t="s">
        <v>16</v>
      </c>
      <c r="U3" s="4"/>
      <c r="V3" s="4"/>
      <c r="W3" s="4"/>
    </row>
    <row r="4" spans="1:23" ht="18.75" customHeight="1" thickBot="1">
      <c r="A4" s="40"/>
      <c r="B4" s="40"/>
      <c r="C4" s="41"/>
      <c r="D4" s="40"/>
      <c r="E4" s="42"/>
      <c r="F4" s="42"/>
      <c r="G4" s="42"/>
      <c r="H4" s="42"/>
      <c r="I4" s="42"/>
      <c r="J4" s="42"/>
      <c r="K4" s="42"/>
      <c r="L4" s="51">
        <v>7500000</v>
      </c>
      <c r="M4" s="42"/>
      <c r="N4" s="41"/>
      <c r="O4" s="42"/>
      <c r="P4" s="40"/>
      <c r="Q4" s="40"/>
      <c r="R4" s="40"/>
      <c r="S4" s="40"/>
      <c r="T4" s="40"/>
      <c r="U4" s="5"/>
      <c r="V4" s="5"/>
      <c r="W4" s="5"/>
    </row>
    <row r="5" spans="1:23" s="12" customFormat="1" ht="14.25" customHeight="1">
      <c r="A5" s="90"/>
      <c r="B5" s="8"/>
      <c r="C5" s="36"/>
      <c r="D5" s="8"/>
      <c r="E5" s="37"/>
      <c r="F5" s="37"/>
      <c r="G5" s="37"/>
      <c r="H5" s="37"/>
      <c r="I5" s="37"/>
      <c r="J5" s="37"/>
      <c r="K5" s="37"/>
      <c r="L5" s="54"/>
      <c r="M5" s="37"/>
      <c r="N5" s="36"/>
      <c r="O5" s="37"/>
      <c r="P5" s="8"/>
      <c r="Q5" s="8"/>
      <c r="R5" s="8"/>
      <c r="S5" s="8"/>
      <c r="T5" s="8"/>
      <c r="U5" s="8"/>
      <c r="V5" s="8"/>
      <c r="W5" s="8"/>
    </row>
    <row r="6" spans="1:23" s="12" customFormat="1" ht="28.5">
      <c r="A6" s="60" t="s">
        <v>34</v>
      </c>
      <c r="B6" s="60" t="s">
        <v>35</v>
      </c>
      <c r="C6" s="84">
        <v>44153</v>
      </c>
      <c r="D6" s="60" t="s">
        <v>36</v>
      </c>
      <c r="E6" s="85">
        <v>520340.39</v>
      </c>
      <c r="F6" s="85">
        <v>0</v>
      </c>
      <c r="G6" s="85">
        <f>E6</f>
        <v>520340.39</v>
      </c>
      <c r="H6" s="86">
        <v>50000</v>
      </c>
      <c r="I6" s="85">
        <f>G6-H6</f>
        <v>470340.39</v>
      </c>
      <c r="J6" s="85">
        <f>3749.03+3845.35+6070.63+1939.03</f>
        <v>15604.04</v>
      </c>
      <c r="K6" s="85">
        <f>I6+J6</f>
        <v>485944.43</v>
      </c>
      <c r="L6" s="87">
        <f>L57-K6</f>
        <v>7014055.57</v>
      </c>
      <c r="M6" s="88">
        <f>I6</f>
        <v>470340.39</v>
      </c>
      <c r="N6" s="89">
        <v>44459</v>
      </c>
      <c r="O6" s="85"/>
      <c r="P6" s="85"/>
      <c r="Q6" s="114" t="s">
        <v>23</v>
      </c>
      <c r="R6" s="90" t="s">
        <v>41</v>
      </c>
      <c r="S6" s="90" t="s">
        <v>88</v>
      </c>
      <c r="T6" s="60" t="s">
        <v>37</v>
      </c>
      <c r="U6" s="8"/>
      <c r="V6" s="8"/>
      <c r="W6" s="8"/>
    </row>
    <row r="7" spans="1:23" s="12" customFormat="1" ht="28.5">
      <c r="A7" s="60" t="s">
        <v>30</v>
      </c>
      <c r="B7" s="60" t="s">
        <v>38</v>
      </c>
      <c r="C7" s="84">
        <v>44158</v>
      </c>
      <c r="D7" s="60" t="s">
        <v>36</v>
      </c>
      <c r="E7" s="85">
        <f>820400.75-275000</f>
        <v>545400.75</v>
      </c>
      <c r="F7" s="85">
        <v>0</v>
      </c>
      <c r="G7" s="85">
        <f>E7</f>
        <v>545400.75</v>
      </c>
      <c r="H7" s="86">
        <v>50000</v>
      </c>
      <c r="I7" s="85">
        <f>G7-H7</f>
        <v>495400.75</v>
      </c>
      <c r="J7" s="85">
        <v>9271.97</v>
      </c>
      <c r="K7" s="85">
        <f>J7+I7</f>
        <v>504672.72</v>
      </c>
      <c r="L7" s="87">
        <f>L6-K7</f>
        <v>6509382.850000001</v>
      </c>
      <c r="M7" s="88">
        <f>K7</f>
        <v>504672.72</v>
      </c>
      <c r="N7" s="89">
        <v>44926</v>
      </c>
      <c r="O7" s="85"/>
      <c r="P7" s="85"/>
      <c r="Q7" s="114" t="s">
        <v>23</v>
      </c>
      <c r="R7" s="90" t="s">
        <v>39</v>
      </c>
      <c r="S7" s="90" t="s">
        <v>88</v>
      </c>
      <c r="T7" s="60" t="s">
        <v>40</v>
      </c>
      <c r="U7" s="8"/>
      <c r="V7" s="8"/>
      <c r="W7" s="8"/>
    </row>
    <row r="8" spans="1:23" s="12" customFormat="1" ht="42.75">
      <c r="A8" s="60" t="s">
        <v>30</v>
      </c>
      <c r="B8" s="60" t="s">
        <v>84</v>
      </c>
      <c r="C8" s="84">
        <v>44198</v>
      </c>
      <c r="D8" s="60" t="s">
        <v>85</v>
      </c>
      <c r="E8" s="85">
        <v>63883.27</v>
      </c>
      <c r="F8" s="85">
        <v>0</v>
      </c>
      <c r="G8" s="85">
        <f>E8</f>
        <v>63883.27</v>
      </c>
      <c r="H8" s="86">
        <v>50000</v>
      </c>
      <c r="I8" s="85">
        <f>G8-H8</f>
        <v>13883.269999999997</v>
      </c>
      <c r="J8" s="85">
        <f>1018.74+2076.8+654.5+327.5+449.5+859</f>
        <v>5386.04</v>
      </c>
      <c r="K8" s="85">
        <f>J8+I8</f>
        <v>19269.309999999998</v>
      </c>
      <c r="L8" s="87">
        <f>L7-K8</f>
        <v>6490113.540000001</v>
      </c>
      <c r="M8" s="88">
        <f>K8</f>
        <v>19269.309999999998</v>
      </c>
      <c r="N8" s="89">
        <v>44620</v>
      </c>
      <c r="O8" s="85"/>
      <c r="P8" s="85"/>
      <c r="Q8" s="114" t="s">
        <v>23</v>
      </c>
      <c r="R8" s="90" t="s">
        <v>86</v>
      </c>
      <c r="S8" s="90" t="s">
        <v>88</v>
      </c>
      <c r="T8" s="60" t="s">
        <v>18</v>
      </c>
      <c r="U8" s="8"/>
      <c r="V8" s="8"/>
      <c r="W8" s="8"/>
    </row>
    <row r="9" spans="1:23" s="12" customFormat="1" ht="28.5">
      <c r="A9" s="60" t="s">
        <v>124</v>
      </c>
      <c r="B9" s="60" t="s">
        <v>55</v>
      </c>
      <c r="C9" s="84">
        <v>44217</v>
      </c>
      <c r="D9" s="60" t="s">
        <v>36</v>
      </c>
      <c r="E9" s="85">
        <v>425000</v>
      </c>
      <c r="F9" s="85">
        <v>425000</v>
      </c>
      <c r="G9" s="85"/>
      <c r="H9" s="86">
        <v>25000</v>
      </c>
      <c r="I9" s="85"/>
      <c r="J9" s="85">
        <f>10002.24+496.5+849</f>
        <v>11347.74</v>
      </c>
      <c r="K9" s="85">
        <f>J9</f>
        <v>11347.74</v>
      </c>
      <c r="L9" s="87">
        <f>L51-K9</f>
        <v>6478765.800000001</v>
      </c>
      <c r="M9" s="88"/>
      <c r="N9" s="89"/>
      <c r="O9" s="85"/>
      <c r="P9" s="85"/>
      <c r="Q9" s="115" t="s">
        <v>23</v>
      </c>
      <c r="R9" s="90" t="s">
        <v>56</v>
      </c>
      <c r="S9" s="160" t="s">
        <v>2</v>
      </c>
      <c r="T9" s="60" t="s">
        <v>57</v>
      </c>
      <c r="U9" s="8"/>
      <c r="V9" s="8"/>
      <c r="W9" s="8"/>
    </row>
    <row r="10" spans="1:23" s="12" customFormat="1" ht="42.75">
      <c r="A10" s="119" t="s">
        <v>30</v>
      </c>
      <c r="B10" s="119" t="s">
        <v>59</v>
      </c>
      <c r="C10" s="120">
        <v>44243</v>
      </c>
      <c r="D10" s="119" t="s">
        <v>61</v>
      </c>
      <c r="E10" s="116">
        <v>0</v>
      </c>
      <c r="F10" s="116">
        <v>0</v>
      </c>
      <c r="G10" s="116"/>
      <c r="H10" s="121">
        <v>0</v>
      </c>
      <c r="I10" s="116"/>
      <c r="J10" s="85" t="s">
        <v>123</v>
      </c>
      <c r="K10" s="85">
        <v>0</v>
      </c>
      <c r="L10" s="87">
        <f aca="true" t="shared" si="0" ref="L10:L23">L9-K10</f>
        <v>6478765.800000001</v>
      </c>
      <c r="M10" s="88"/>
      <c r="N10" s="89"/>
      <c r="O10" s="116"/>
      <c r="P10" s="116"/>
      <c r="Q10" s="117" t="s">
        <v>23</v>
      </c>
      <c r="R10" s="118" t="s">
        <v>81</v>
      </c>
      <c r="S10" s="162" t="s">
        <v>88</v>
      </c>
      <c r="T10" s="119" t="s">
        <v>82</v>
      </c>
      <c r="U10" s="8"/>
      <c r="V10" s="8"/>
      <c r="W10" s="8"/>
    </row>
    <row r="11" spans="1:23" s="12" customFormat="1" ht="42.75">
      <c r="A11" s="119" t="s">
        <v>48</v>
      </c>
      <c r="B11" s="119" t="s">
        <v>60</v>
      </c>
      <c r="C11" s="120">
        <v>44243</v>
      </c>
      <c r="D11" s="119" t="s">
        <v>61</v>
      </c>
      <c r="E11" s="116">
        <v>195448.42</v>
      </c>
      <c r="F11" s="116">
        <v>0</v>
      </c>
      <c r="G11" s="116">
        <f>E11</f>
        <v>195448.42</v>
      </c>
      <c r="H11" s="121">
        <v>25000</v>
      </c>
      <c r="I11" s="116">
        <f>G11-H11</f>
        <v>170448.42</v>
      </c>
      <c r="J11" s="85">
        <f>145266.84+5886+8678+6178.43</f>
        <v>166009.27</v>
      </c>
      <c r="K11" s="85">
        <f>I11+J11</f>
        <v>336457.69</v>
      </c>
      <c r="L11" s="87">
        <f t="shared" si="0"/>
        <v>6142308.11</v>
      </c>
      <c r="M11" s="88"/>
      <c r="N11" s="89"/>
      <c r="O11" s="116"/>
      <c r="P11" s="116"/>
      <c r="Q11" s="117" t="s">
        <v>23</v>
      </c>
      <c r="R11" s="118" t="s">
        <v>81</v>
      </c>
      <c r="S11" s="160" t="s">
        <v>2</v>
      </c>
      <c r="T11" s="119" t="s">
        <v>83</v>
      </c>
      <c r="U11" s="8"/>
      <c r="V11" s="8"/>
      <c r="W11" s="8"/>
    </row>
    <row r="12" spans="1:23" s="12" customFormat="1" ht="42.75">
      <c r="A12" s="119" t="s">
        <v>62</v>
      </c>
      <c r="B12" s="119" t="s">
        <v>63</v>
      </c>
      <c r="C12" s="120">
        <v>44243</v>
      </c>
      <c r="D12" s="119" t="s">
        <v>61</v>
      </c>
      <c r="E12" s="116">
        <v>0</v>
      </c>
      <c r="F12" s="116">
        <v>0</v>
      </c>
      <c r="G12" s="116"/>
      <c r="H12" s="121">
        <v>0</v>
      </c>
      <c r="I12" s="116">
        <v>0</v>
      </c>
      <c r="J12" s="85" t="s">
        <v>123</v>
      </c>
      <c r="K12" s="85">
        <v>0</v>
      </c>
      <c r="L12" s="87">
        <f t="shared" si="0"/>
        <v>6142308.11</v>
      </c>
      <c r="M12" s="88"/>
      <c r="N12" s="89"/>
      <c r="O12" s="116"/>
      <c r="P12" s="116"/>
      <c r="Q12" s="117" t="s">
        <v>23</v>
      </c>
      <c r="R12" s="118" t="s">
        <v>81</v>
      </c>
      <c r="S12" s="162" t="s">
        <v>88</v>
      </c>
      <c r="T12" s="119" t="s">
        <v>83</v>
      </c>
      <c r="U12" s="8"/>
      <c r="V12" s="8"/>
      <c r="W12" s="8"/>
    </row>
    <row r="13" spans="1:23" s="12" customFormat="1" ht="28.5">
      <c r="A13" s="119" t="s">
        <v>42</v>
      </c>
      <c r="B13" s="119" t="s">
        <v>64</v>
      </c>
      <c r="C13" s="120">
        <v>44243</v>
      </c>
      <c r="D13" s="119" t="s">
        <v>61</v>
      </c>
      <c r="E13" s="116">
        <v>0</v>
      </c>
      <c r="F13" s="116">
        <v>0</v>
      </c>
      <c r="G13" s="116">
        <v>0</v>
      </c>
      <c r="H13" s="121">
        <v>0</v>
      </c>
      <c r="I13" s="116">
        <v>0</v>
      </c>
      <c r="J13" s="85" t="s">
        <v>123</v>
      </c>
      <c r="K13" s="85">
        <v>0</v>
      </c>
      <c r="L13" s="87">
        <f t="shared" si="0"/>
        <v>6142308.11</v>
      </c>
      <c r="M13" s="88"/>
      <c r="N13" s="89"/>
      <c r="O13" s="116"/>
      <c r="P13" s="116"/>
      <c r="Q13" s="117" t="s">
        <v>23</v>
      </c>
      <c r="R13" s="118" t="s">
        <v>81</v>
      </c>
      <c r="S13" s="162" t="s">
        <v>88</v>
      </c>
      <c r="T13" s="119" t="s">
        <v>18</v>
      </c>
      <c r="U13" s="8"/>
      <c r="V13" s="8"/>
      <c r="W13" s="8"/>
    </row>
    <row r="14" spans="1:23" s="12" customFormat="1" ht="28.5">
      <c r="A14" s="119" t="s">
        <v>65</v>
      </c>
      <c r="B14" s="119" t="s">
        <v>66</v>
      </c>
      <c r="C14" s="120">
        <v>44243</v>
      </c>
      <c r="D14" s="119" t="s">
        <v>61</v>
      </c>
      <c r="E14" s="116">
        <v>73267.27</v>
      </c>
      <c r="F14" s="116">
        <v>0</v>
      </c>
      <c r="G14" s="116">
        <f>E14</f>
        <v>73267.27</v>
      </c>
      <c r="H14" s="121">
        <v>25000</v>
      </c>
      <c r="I14" s="116">
        <f>G14-H14</f>
        <v>48267.270000000004</v>
      </c>
      <c r="J14" s="85" t="s">
        <v>123</v>
      </c>
      <c r="K14" s="85">
        <f>I14</f>
        <v>48267.270000000004</v>
      </c>
      <c r="L14" s="87">
        <f t="shared" si="0"/>
        <v>6094040.840000001</v>
      </c>
      <c r="M14" s="88"/>
      <c r="N14" s="89"/>
      <c r="O14" s="116"/>
      <c r="P14" s="116"/>
      <c r="Q14" s="117" t="s">
        <v>23</v>
      </c>
      <c r="R14" s="118" t="s">
        <v>81</v>
      </c>
      <c r="S14" s="160" t="s">
        <v>2</v>
      </c>
      <c r="T14" s="119" t="s">
        <v>18</v>
      </c>
      <c r="U14" s="8"/>
      <c r="V14" s="8"/>
      <c r="W14" s="8"/>
    </row>
    <row r="15" spans="1:23" s="12" customFormat="1" ht="42.75">
      <c r="A15" s="119" t="s">
        <v>67</v>
      </c>
      <c r="B15" s="119" t="s">
        <v>68</v>
      </c>
      <c r="C15" s="120">
        <v>44243</v>
      </c>
      <c r="D15" s="119" t="s">
        <v>61</v>
      </c>
      <c r="E15" s="116">
        <v>174633.46</v>
      </c>
      <c r="F15" s="116">
        <v>59991</v>
      </c>
      <c r="G15" s="116">
        <f>E15-F15</f>
        <v>114642.45999999999</v>
      </c>
      <c r="H15" s="121">
        <v>25000</v>
      </c>
      <c r="I15" s="116">
        <f>G15-H15</f>
        <v>89642.45999999999</v>
      </c>
      <c r="J15" s="85" t="s">
        <v>123</v>
      </c>
      <c r="K15" s="85">
        <f>I15</f>
        <v>89642.45999999999</v>
      </c>
      <c r="L15" s="87">
        <f t="shared" si="0"/>
        <v>6004398.380000001</v>
      </c>
      <c r="M15" s="88">
        <f>K15</f>
        <v>89642.45999999999</v>
      </c>
      <c r="N15" s="89">
        <v>45176</v>
      </c>
      <c r="O15" s="116"/>
      <c r="P15" s="116"/>
      <c r="Q15" s="117" t="s">
        <v>23</v>
      </c>
      <c r="R15" s="118" t="s">
        <v>81</v>
      </c>
      <c r="S15" s="162" t="s">
        <v>88</v>
      </c>
      <c r="T15" s="119" t="s">
        <v>82</v>
      </c>
      <c r="U15" s="8"/>
      <c r="V15" s="8"/>
      <c r="W15" s="8"/>
    </row>
    <row r="16" spans="1:23" s="12" customFormat="1" ht="28.5">
      <c r="A16" s="119" t="s">
        <v>69</v>
      </c>
      <c r="B16" s="119" t="s">
        <v>66</v>
      </c>
      <c r="C16" s="120">
        <v>44243</v>
      </c>
      <c r="D16" s="119" t="s">
        <v>61</v>
      </c>
      <c r="E16" s="116">
        <v>403858.3</v>
      </c>
      <c r="F16" s="116">
        <v>0</v>
      </c>
      <c r="G16" s="116">
        <f>E16</f>
        <v>403858.3</v>
      </c>
      <c r="H16" s="121">
        <v>25000</v>
      </c>
      <c r="I16" s="116">
        <f>G16-H16</f>
        <v>378858.3</v>
      </c>
      <c r="J16" s="85" t="s">
        <v>123</v>
      </c>
      <c r="K16" s="85">
        <f>I16</f>
        <v>378858.3</v>
      </c>
      <c r="L16" s="87">
        <f t="shared" si="0"/>
        <v>5625540.080000001</v>
      </c>
      <c r="M16" s="88"/>
      <c r="N16" s="89"/>
      <c r="O16" s="116"/>
      <c r="P16" s="116"/>
      <c r="Q16" s="117" t="s">
        <v>23</v>
      </c>
      <c r="R16" s="118" t="s">
        <v>81</v>
      </c>
      <c r="S16" s="160" t="s">
        <v>2</v>
      </c>
      <c r="T16" s="119" t="s">
        <v>18</v>
      </c>
      <c r="U16" s="8"/>
      <c r="V16" s="8"/>
      <c r="W16" s="8"/>
    </row>
    <row r="17" spans="1:23" s="12" customFormat="1" ht="28.5">
      <c r="A17" s="119" t="s">
        <v>70</v>
      </c>
      <c r="B17" s="119" t="s">
        <v>71</v>
      </c>
      <c r="C17" s="120">
        <v>44243</v>
      </c>
      <c r="D17" s="119" t="s">
        <v>61</v>
      </c>
      <c r="E17" s="116">
        <v>400000</v>
      </c>
      <c r="F17" s="116">
        <v>400000</v>
      </c>
      <c r="G17" s="116"/>
      <c r="H17" s="121">
        <v>25000</v>
      </c>
      <c r="I17" s="116"/>
      <c r="J17" s="85" t="s">
        <v>123</v>
      </c>
      <c r="K17" s="85"/>
      <c r="L17" s="87">
        <f t="shared" si="0"/>
        <v>5625540.080000001</v>
      </c>
      <c r="M17" s="88"/>
      <c r="N17" s="89"/>
      <c r="O17" s="116"/>
      <c r="P17" s="116"/>
      <c r="Q17" s="117" t="s">
        <v>23</v>
      </c>
      <c r="R17" s="118" t="s">
        <v>81</v>
      </c>
      <c r="S17" s="160" t="s">
        <v>2</v>
      </c>
      <c r="T17" s="119" t="s">
        <v>18</v>
      </c>
      <c r="U17" s="8"/>
      <c r="V17" s="8"/>
      <c r="W17" s="8"/>
    </row>
    <row r="18" spans="1:23" s="12" customFormat="1" ht="28.5">
      <c r="A18" s="119" t="s">
        <v>72</v>
      </c>
      <c r="B18" s="119" t="s">
        <v>66</v>
      </c>
      <c r="C18" s="120">
        <v>44243</v>
      </c>
      <c r="D18" s="119" t="s">
        <v>61</v>
      </c>
      <c r="E18" s="116">
        <v>342011.16</v>
      </c>
      <c r="F18" s="116">
        <f>E18-323173.34</f>
        <v>18837.81999999995</v>
      </c>
      <c r="G18" s="116">
        <f>E18-F18</f>
        <v>323173.34</v>
      </c>
      <c r="H18" s="121">
        <v>75000</v>
      </c>
      <c r="I18" s="116">
        <f>G18-H18</f>
        <v>248173.34000000003</v>
      </c>
      <c r="J18" s="85" t="s">
        <v>123</v>
      </c>
      <c r="K18" s="85">
        <f>I18</f>
        <v>248173.34000000003</v>
      </c>
      <c r="L18" s="87">
        <f t="shared" si="0"/>
        <v>5377366.740000001</v>
      </c>
      <c r="M18" s="88"/>
      <c r="N18" s="89"/>
      <c r="O18" s="116"/>
      <c r="P18" s="116"/>
      <c r="Q18" s="117" t="s">
        <v>23</v>
      </c>
      <c r="R18" s="118" t="s">
        <v>81</v>
      </c>
      <c r="S18" s="160" t="s">
        <v>2</v>
      </c>
      <c r="T18" s="119" t="s">
        <v>18</v>
      </c>
      <c r="U18" s="8"/>
      <c r="V18" s="8"/>
      <c r="W18" s="8"/>
    </row>
    <row r="19" spans="1:23" s="12" customFormat="1" ht="42.75">
      <c r="A19" s="119" t="s">
        <v>73</v>
      </c>
      <c r="B19" s="119" t="s">
        <v>66</v>
      </c>
      <c r="C19" s="120">
        <v>44243</v>
      </c>
      <c r="D19" s="119" t="s">
        <v>61</v>
      </c>
      <c r="E19" s="116">
        <v>1500000</v>
      </c>
      <c r="F19" s="116">
        <v>1500000</v>
      </c>
      <c r="G19" s="116">
        <v>0</v>
      </c>
      <c r="H19" s="121">
        <v>25000</v>
      </c>
      <c r="I19" s="116"/>
      <c r="J19" s="85" t="s">
        <v>123</v>
      </c>
      <c r="K19" s="85"/>
      <c r="L19" s="87">
        <f t="shared" si="0"/>
        <v>5377366.740000001</v>
      </c>
      <c r="M19" s="88"/>
      <c r="N19" s="89"/>
      <c r="O19" s="116"/>
      <c r="P19" s="116"/>
      <c r="Q19" s="117" t="s">
        <v>23</v>
      </c>
      <c r="R19" s="118" t="s">
        <v>81</v>
      </c>
      <c r="S19" s="160" t="s">
        <v>2</v>
      </c>
      <c r="T19" s="119" t="s">
        <v>83</v>
      </c>
      <c r="U19" s="8"/>
      <c r="V19" s="8"/>
      <c r="W19" s="8"/>
    </row>
    <row r="20" spans="1:23" s="12" customFormat="1" ht="42.75">
      <c r="A20" s="119" t="s">
        <v>34</v>
      </c>
      <c r="B20" s="119" t="s">
        <v>75</v>
      </c>
      <c r="C20" s="120">
        <v>44243</v>
      </c>
      <c r="D20" s="119" t="s">
        <v>61</v>
      </c>
      <c r="E20" s="116">
        <v>1480428.37</v>
      </c>
      <c r="F20" s="116">
        <v>0</v>
      </c>
      <c r="G20" s="116">
        <v>1480428.37</v>
      </c>
      <c r="H20" s="121">
        <v>75000</v>
      </c>
      <c r="I20" s="116">
        <f>G20-H20</f>
        <v>1405428.37</v>
      </c>
      <c r="J20" s="85" t="s">
        <v>123</v>
      </c>
      <c r="K20" s="85">
        <f>I20</f>
        <v>1405428.37</v>
      </c>
      <c r="L20" s="87">
        <f t="shared" si="0"/>
        <v>3971938.370000001</v>
      </c>
      <c r="M20" s="88"/>
      <c r="N20" s="89"/>
      <c r="O20" s="116"/>
      <c r="P20" s="116"/>
      <c r="Q20" s="117" t="s">
        <v>23</v>
      </c>
      <c r="R20" s="118" t="s">
        <v>81</v>
      </c>
      <c r="S20" s="160" t="s">
        <v>2</v>
      </c>
      <c r="T20" s="119" t="s">
        <v>83</v>
      </c>
      <c r="U20" s="8"/>
      <c r="V20" s="8"/>
      <c r="W20" s="8"/>
    </row>
    <row r="21" spans="1:23" s="12" customFormat="1" ht="42.75">
      <c r="A21" s="119" t="s">
        <v>42</v>
      </c>
      <c r="B21" s="119" t="s">
        <v>105</v>
      </c>
      <c r="C21" s="120">
        <v>44243</v>
      </c>
      <c r="D21" s="119" t="s">
        <v>106</v>
      </c>
      <c r="E21" s="116">
        <v>0</v>
      </c>
      <c r="F21" s="116">
        <v>0</v>
      </c>
      <c r="G21" s="116">
        <v>0</v>
      </c>
      <c r="H21" s="121">
        <v>0</v>
      </c>
      <c r="I21" s="116">
        <v>0</v>
      </c>
      <c r="J21" s="85" t="s">
        <v>123</v>
      </c>
      <c r="K21" s="85">
        <v>0</v>
      </c>
      <c r="L21" s="87">
        <f t="shared" si="0"/>
        <v>3971938.370000001</v>
      </c>
      <c r="M21" s="88"/>
      <c r="N21" s="89"/>
      <c r="O21" s="116"/>
      <c r="P21" s="116"/>
      <c r="Q21" s="117" t="s">
        <v>23</v>
      </c>
      <c r="R21" s="118" t="s">
        <v>81</v>
      </c>
      <c r="S21" s="162" t="s">
        <v>88</v>
      </c>
      <c r="T21" s="119" t="s">
        <v>82</v>
      </c>
      <c r="U21" s="8"/>
      <c r="V21" s="8"/>
      <c r="W21" s="8"/>
    </row>
    <row r="22" spans="1:23" s="12" customFormat="1" ht="42.75">
      <c r="A22" s="119" t="s">
        <v>54</v>
      </c>
      <c r="B22" s="119" t="s">
        <v>76</v>
      </c>
      <c r="C22" s="120">
        <v>44243</v>
      </c>
      <c r="D22" s="119" t="s">
        <v>61</v>
      </c>
      <c r="E22" s="116">
        <v>310789.74</v>
      </c>
      <c r="F22" s="116">
        <v>0</v>
      </c>
      <c r="G22" s="116">
        <f>E22</f>
        <v>310789.74</v>
      </c>
      <c r="H22" s="121">
        <v>75000</v>
      </c>
      <c r="I22" s="116">
        <f>G22-H22</f>
        <v>235789.74</v>
      </c>
      <c r="J22" s="85" t="s">
        <v>123</v>
      </c>
      <c r="K22" s="85">
        <f>I22</f>
        <v>235789.74</v>
      </c>
      <c r="L22" s="87">
        <f t="shared" si="0"/>
        <v>3736148.630000001</v>
      </c>
      <c r="M22" s="88">
        <f>K22</f>
        <v>235789.74</v>
      </c>
      <c r="N22" s="89">
        <v>45176</v>
      </c>
      <c r="O22" s="116"/>
      <c r="P22" s="116"/>
      <c r="Q22" s="117" t="s">
        <v>23</v>
      </c>
      <c r="R22" s="118" t="s">
        <v>81</v>
      </c>
      <c r="S22" s="162" t="s">
        <v>88</v>
      </c>
      <c r="T22" s="119" t="s">
        <v>82</v>
      </c>
      <c r="U22" s="8"/>
      <c r="V22" s="8"/>
      <c r="W22" s="8"/>
    </row>
    <row r="23" spans="1:23" s="12" customFormat="1" ht="57">
      <c r="A23" s="60" t="s">
        <v>77</v>
      </c>
      <c r="B23" s="60" t="s">
        <v>78</v>
      </c>
      <c r="C23" s="84">
        <v>44249</v>
      </c>
      <c r="D23" s="60" t="s">
        <v>79</v>
      </c>
      <c r="E23" s="85">
        <v>152739</v>
      </c>
      <c r="F23" s="85">
        <v>0</v>
      </c>
      <c r="G23" s="85">
        <v>152739</v>
      </c>
      <c r="H23" s="86">
        <v>25000</v>
      </c>
      <c r="I23" s="85">
        <f>G23-H23</f>
        <v>127739</v>
      </c>
      <c r="J23" s="85">
        <f>2889+234</f>
        <v>3123</v>
      </c>
      <c r="K23" s="85">
        <f>I23+J23</f>
        <v>130862</v>
      </c>
      <c r="L23" s="87">
        <f t="shared" si="0"/>
        <v>3605286.630000001</v>
      </c>
      <c r="M23" s="88">
        <f>I23</f>
        <v>127739</v>
      </c>
      <c r="N23" s="89">
        <v>44349</v>
      </c>
      <c r="O23" s="85"/>
      <c r="P23" s="85"/>
      <c r="Q23" s="115" t="s">
        <v>23</v>
      </c>
      <c r="R23" s="90" t="s">
        <v>80</v>
      </c>
      <c r="S23" s="90" t="s">
        <v>88</v>
      </c>
      <c r="T23" s="60" t="s">
        <v>57</v>
      </c>
      <c r="U23" s="8"/>
      <c r="V23" s="8"/>
      <c r="W23" s="8"/>
    </row>
    <row r="24" spans="1:23" s="12" customFormat="1" ht="28.5">
      <c r="A24" s="60" t="s">
        <v>34</v>
      </c>
      <c r="B24" s="60" t="s">
        <v>97</v>
      </c>
      <c r="C24" s="84">
        <v>44272</v>
      </c>
      <c r="D24" s="60" t="s">
        <v>98</v>
      </c>
      <c r="E24" s="85">
        <v>57024.52</v>
      </c>
      <c r="F24" s="85">
        <v>0</v>
      </c>
      <c r="G24" s="85">
        <v>57024.52</v>
      </c>
      <c r="H24" s="86">
        <v>50000</v>
      </c>
      <c r="I24" s="85">
        <f>G24-H24</f>
        <v>7024.519999999997</v>
      </c>
      <c r="J24" s="85">
        <f>3592.07+161.5</f>
        <v>3753.57</v>
      </c>
      <c r="K24" s="85">
        <f>I24+J24</f>
        <v>10778.089999999997</v>
      </c>
      <c r="L24" s="87">
        <f>L54-K24</f>
        <v>3588960.3000000007</v>
      </c>
      <c r="M24" s="88">
        <f>K24</f>
        <v>10778.089999999997</v>
      </c>
      <c r="N24" s="89">
        <v>44411</v>
      </c>
      <c r="O24" s="85"/>
      <c r="P24" s="85"/>
      <c r="Q24" s="115" t="s">
        <v>23</v>
      </c>
      <c r="R24" s="90" t="s">
        <v>99</v>
      </c>
      <c r="S24" s="90" t="s">
        <v>88</v>
      </c>
      <c r="T24" s="60" t="s">
        <v>40</v>
      </c>
      <c r="U24" s="8"/>
      <c r="V24" s="8"/>
      <c r="W24" s="8"/>
    </row>
    <row r="25" spans="1:23" s="12" customFormat="1" ht="28.5">
      <c r="A25" s="60" t="s">
        <v>109</v>
      </c>
      <c r="B25" s="60" t="s">
        <v>108</v>
      </c>
      <c r="C25" s="84">
        <v>44311</v>
      </c>
      <c r="D25" s="60" t="s">
        <v>36</v>
      </c>
      <c r="E25" s="85">
        <v>74973.77</v>
      </c>
      <c r="F25" s="85">
        <v>0</v>
      </c>
      <c r="G25" s="85">
        <f>E25</f>
        <v>74973.77</v>
      </c>
      <c r="H25" s="86">
        <v>25000</v>
      </c>
      <c r="I25" s="85">
        <f>G25-H25</f>
        <v>49973.770000000004</v>
      </c>
      <c r="J25" s="85">
        <f>3286.58+2577.68</f>
        <v>5864.26</v>
      </c>
      <c r="K25" s="85">
        <f>I25+J25</f>
        <v>55838.030000000006</v>
      </c>
      <c r="L25" s="87">
        <f>L49-K25</f>
        <v>3533122.270000001</v>
      </c>
      <c r="M25" s="88">
        <f>K25</f>
        <v>55838.030000000006</v>
      </c>
      <c r="N25" s="89">
        <v>44425</v>
      </c>
      <c r="O25" s="85"/>
      <c r="P25" s="85"/>
      <c r="Q25" s="115" t="s">
        <v>23</v>
      </c>
      <c r="R25" s="90" t="s">
        <v>111</v>
      </c>
      <c r="S25" s="90" t="s">
        <v>88</v>
      </c>
      <c r="T25" s="60" t="s">
        <v>37</v>
      </c>
      <c r="U25" s="8"/>
      <c r="V25" s="8"/>
      <c r="W25" s="8"/>
    </row>
    <row r="26" spans="1:23" s="12" customFormat="1" ht="28.5">
      <c r="A26" s="60" t="s">
        <v>42</v>
      </c>
      <c r="B26" s="60" t="s">
        <v>117</v>
      </c>
      <c r="C26" s="84">
        <v>44312</v>
      </c>
      <c r="D26" s="60" t="s">
        <v>91</v>
      </c>
      <c r="E26" s="85">
        <v>602721.9</v>
      </c>
      <c r="F26" s="85">
        <v>0</v>
      </c>
      <c r="G26" s="85">
        <f>E26</f>
        <v>602721.9</v>
      </c>
      <c r="H26" s="86">
        <v>25000</v>
      </c>
      <c r="I26" s="85">
        <f>G26-H26</f>
        <v>577721.9</v>
      </c>
      <c r="J26" s="85">
        <f>11384.66+728</f>
        <v>12112.66</v>
      </c>
      <c r="K26" s="85">
        <f>I26+J26</f>
        <v>589834.56</v>
      </c>
      <c r="L26" s="87">
        <f>L56-K26</f>
        <v>2943287.710000001</v>
      </c>
      <c r="M26" s="88">
        <f>K26</f>
        <v>589834.56</v>
      </c>
      <c r="N26" s="89">
        <v>45108</v>
      </c>
      <c r="O26" s="85"/>
      <c r="P26" s="85"/>
      <c r="Q26" s="115" t="s">
        <v>23</v>
      </c>
      <c r="R26" s="90" t="s">
        <v>114</v>
      </c>
      <c r="S26" s="90" t="s">
        <v>88</v>
      </c>
      <c r="T26" s="60" t="s">
        <v>87</v>
      </c>
      <c r="U26" s="8"/>
      <c r="V26" s="8"/>
      <c r="W26" s="8"/>
    </row>
    <row r="27" spans="1:23" s="12" customFormat="1" ht="28.5">
      <c r="A27" s="14" t="s">
        <v>73</v>
      </c>
      <c r="B27" s="14" t="s">
        <v>125</v>
      </c>
      <c r="C27" s="38">
        <v>44325</v>
      </c>
      <c r="D27" s="14" t="s">
        <v>98</v>
      </c>
      <c r="E27" s="127">
        <v>34084.04</v>
      </c>
      <c r="F27" s="127">
        <v>0</v>
      </c>
      <c r="G27" s="57">
        <f>E27</f>
        <v>34084.04</v>
      </c>
      <c r="H27" s="58">
        <v>25000</v>
      </c>
      <c r="I27" s="57">
        <f aca="true" t="shared" si="1" ref="I27:I32">G27-H27</f>
        <v>9084.04</v>
      </c>
      <c r="J27" s="57">
        <f>1015.28+742</f>
        <v>1757.28</v>
      </c>
      <c r="K27" s="57">
        <f>I27</f>
        <v>9084.04</v>
      </c>
      <c r="L27" s="87">
        <f>L65-K27</f>
        <v>2930450.5700000008</v>
      </c>
      <c r="M27" s="136">
        <f aca="true" t="shared" si="2" ref="M27:M32">K27</f>
        <v>9084.04</v>
      </c>
      <c r="N27" s="125">
        <v>44484</v>
      </c>
      <c r="O27" s="57"/>
      <c r="P27" s="57"/>
      <c r="Q27" s="115" t="s">
        <v>23</v>
      </c>
      <c r="R27" s="90" t="s">
        <v>126</v>
      </c>
      <c r="S27" s="90" t="s">
        <v>88</v>
      </c>
      <c r="T27" s="60" t="s">
        <v>87</v>
      </c>
      <c r="U27" s="8"/>
      <c r="V27" s="8"/>
      <c r="W27" s="8"/>
    </row>
    <row r="28" spans="1:23" s="12" customFormat="1" ht="28.5">
      <c r="A28" s="14" t="s">
        <v>42</v>
      </c>
      <c r="B28" s="14" t="s">
        <v>147</v>
      </c>
      <c r="C28" s="38">
        <v>44385</v>
      </c>
      <c r="D28" s="14" t="s">
        <v>36</v>
      </c>
      <c r="E28" s="127">
        <v>132966.63</v>
      </c>
      <c r="F28" s="127">
        <v>0</v>
      </c>
      <c r="G28" s="57">
        <f>E28</f>
        <v>132966.63</v>
      </c>
      <c r="H28" s="58">
        <v>25000</v>
      </c>
      <c r="I28" s="57">
        <f t="shared" si="1"/>
        <v>107966.63</v>
      </c>
      <c r="J28" s="57">
        <v>3574.66</v>
      </c>
      <c r="K28" s="85">
        <f>I28+J28</f>
        <v>111541.29000000001</v>
      </c>
      <c r="L28" s="87">
        <f>L63-K28</f>
        <v>2812239.120000001</v>
      </c>
      <c r="M28" s="124">
        <f t="shared" si="2"/>
        <v>111541.29000000001</v>
      </c>
      <c r="N28" s="125">
        <v>44621</v>
      </c>
      <c r="O28" s="57"/>
      <c r="P28" s="57"/>
      <c r="Q28" s="115" t="s">
        <v>23</v>
      </c>
      <c r="R28" s="90" t="s">
        <v>148</v>
      </c>
      <c r="S28" s="90" t="s">
        <v>88</v>
      </c>
      <c r="T28" s="60" t="s">
        <v>40</v>
      </c>
      <c r="U28" s="8"/>
      <c r="V28" s="8"/>
      <c r="W28" s="8"/>
    </row>
    <row r="29" spans="1:23" s="12" customFormat="1" ht="28.5">
      <c r="A29" s="14" t="s">
        <v>149</v>
      </c>
      <c r="B29" s="14" t="s">
        <v>156</v>
      </c>
      <c r="C29" s="38">
        <v>44374</v>
      </c>
      <c r="D29" s="14" t="s">
        <v>36</v>
      </c>
      <c r="E29" s="127">
        <v>222691.07</v>
      </c>
      <c r="F29" s="127">
        <v>8713.73</v>
      </c>
      <c r="G29" s="57">
        <f>E29-F29</f>
        <v>213977.34</v>
      </c>
      <c r="H29" s="58">
        <v>25000</v>
      </c>
      <c r="I29" s="57">
        <f t="shared" si="1"/>
        <v>188977.34</v>
      </c>
      <c r="J29" s="57">
        <f>2003.5+577+1303</f>
        <v>3883.5</v>
      </c>
      <c r="K29" s="85">
        <f>I29+J29</f>
        <v>192860.84</v>
      </c>
      <c r="L29" s="87">
        <f>L67-K29</f>
        <v>2609125.280000001</v>
      </c>
      <c r="M29" s="124">
        <f t="shared" si="2"/>
        <v>192860.84</v>
      </c>
      <c r="N29" s="125">
        <v>44773</v>
      </c>
      <c r="O29" s="57"/>
      <c r="P29" s="57"/>
      <c r="Q29" s="115" t="s">
        <v>23</v>
      </c>
      <c r="R29" s="90" t="s">
        <v>157</v>
      </c>
      <c r="S29" s="90" t="s">
        <v>88</v>
      </c>
      <c r="T29" s="60" t="s">
        <v>133</v>
      </c>
      <c r="U29" s="8"/>
      <c r="V29" s="8"/>
      <c r="W29" s="8"/>
    </row>
    <row r="30" spans="1:23" s="12" customFormat="1" ht="28.5">
      <c r="A30" s="14" t="s">
        <v>158</v>
      </c>
      <c r="B30" s="14" t="s">
        <v>159</v>
      </c>
      <c r="C30" s="38">
        <v>44393</v>
      </c>
      <c r="D30" s="14" t="s">
        <v>36</v>
      </c>
      <c r="E30" s="127">
        <v>263381.14</v>
      </c>
      <c r="F30" s="127">
        <v>18660.16</v>
      </c>
      <c r="G30" s="57">
        <v>263381.14</v>
      </c>
      <c r="H30" s="58">
        <v>25000</v>
      </c>
      <c r="I30" s="57">
        <f t="shared" si="1"/>
        <v>238381.14</v>
      </c>
      <c r="J30" s="57">
        <f>1962.92+147+469+839.5</f>
        <v>3418.42</v>
      </c>
      <c r="K30" s="57">
        <f>I30+J30</f>
        <v>241799.56000000003</v>
      </c>
      <c r="L30" s="87">
        <f>L29-K30</f>
        <v>2367325.720000001</v>
      </c>
      <c r="M30" s="124">
        <f t="shared" si="2"/>
        <v>241799.56000000003</v>
      </c>
      <c r="N30" s="125">
        <v>44773</v>
      </c>
      <c r="O30" s="57"/>
      <c r="P30" s="57"/>
      <c r="Q30" s="115" t="s">
        <v>23</v>
      </c>
      <c r="R30" s="90" t="s">
        <v>160</v>
      </c>
      <c r="S30" s="90" t="s">
        <v>88</v>
      </c>
      <c r="T30" s="60" t="s">
        <v>133</v>
      </c>
      <c r="U30" s="8"/>
      <c r="V30" s="8"/>
      <c r="W30" s="8"/>
    </row>
    <row r="31" spans="1:23" s="12" customFormat="1" ht="28.5">
      <c r="A31" s="14" t="s">
        <v>34</v>
      </c>
      <c r="B31" s="14" t="s">
        <v>163</v>
      </c>
      <c r="C31" s="38">
        <v>44381</v>
      </c>
      <c r="D31" s="14" t="s">
        <v>91</v>
      </c>
      <c r="E31" s="127">
        <v>272968.55</v>
      </c>
      <c r="F31" s="127">
        <v>0</v>
      </c>
      <c r="G31" s="57">
        <f>E31</f>
        <v>272968.55</v>
      </c>
      <c r="H31" s="58">
        <v>75000</v>
      </c>
      <c r="I31" s="57">
        <f t="shared" si="1"/>
        <v>197968.55</v>
      </c>
      <c r="J31" s="57">
        <f>1832.28+753.5+752.5+1650</f>
        <v>4988.28</v>
      </c>
      <c r="K31" s="85">
        <f>I31+J31</f>
        <v>202956.83</v>
      </c>
      <c r="L31" s="87">
        <f>L59-K31</f>
        <v>2164368.890000001</v>
      </c>
      <c r="M31" s="124">
        <f t="shared" si="2"/>
        <v>202956.83</v>
      </c>
      <c r="N31" s="125">
        <v>44773</v>
      </c>
      <c r="O31" s="57"/>
      <c r="P31" s="57"/>
      <c r="Q31" s="115" t="s">
        <v>23</v>
      </c>
      <c r="R31" s="90" t="s">
        <v>164</v>
      </c>
      <c r="S31" s="90" t="s">
        <v>88</v>
      </c>
      <c r="T31" s="60" t="s">
        <v>37</v>
      </c>
      <c r="U31" s="8"/>
      <c r="V31" s="8"/>
      <c r="W31" s="8"/>
    </row>
    <row r="32" spans="1:23" s="12" customFormat="1" ht="28.5">
      <c r="A32" s="14" t="s">
        <v>30</v>
      </c>
      <c r="B32" s="14" t="s">
        <v>168</v>
      </c>
      <c r="C32" s="38">
        <v>44418</v>
      </c>
      <c r="D32" s="14" t="s">
        <v>91</v>
      </c>
      <c r="E32" s="127">
        <v>155908.37</v>
      </c>
      <c r="F32" s="127">
        <v>409.68</v>
      </c>
      <c r="G32" s="57">
        <f>E32-F32</f>
        <v>155498.69</v>
      </c>
      <c r="H32" s="58">
        <v>75000</v>
      </c>
      <c r="I32" s="57">
        <f t="shared" si="1"/>
        <v>80498.69</v>
      </c>
      <c r="J32" s="57">
        <v>6514.02</v>
      </c>
      <c r="K32" s="85">
        <f>J32+I32</f>
        <v>87012.71</v>
      </c>
      <c r="L32" s="87">
        <f>L31-K32</f>
        <v>2077356.180000001</v>
      </c>
      <c r="M32" s="124">
        <f t="shared" si="2"/>
        <v>87012.71</v>
      </c>
      <c r="N32" s="125">
        <v>44816</v>
      </c>
      <c r="O32" s="57"/>
      <c r="P32" s="57"/>
      <c r="Q32" s="115" t="s">
        <v>23</v>
      </c>
      <c r="R32" s="90" t="s">
        <v>169</v>
      </c>
      <c r="S32" s="90" t="s">
        <v>88</v>
      </c>
      <c r="T32" s="60" t="s">
        <v>40</v>
      </c>
      <c r="U32" s="8"/>
      <c r="V32" s="8"/>
      <c r="W32" s="8"/>
    </row>
    <row r="33" spans="1:23" s="12" customFormat="1" ht="28.5">
      <c r="A33" s="14" t="s">
        <v>54</v>
      </c>
      <c r="B33" s="14" t="s">
        <v>172</v>
      </c>
      <c r="C33" s="38">
        <v>44282</v>
      </c>
      <c r="D33" s="14" t="s">
        <v>98</v>
      </c>
      <c r="E33" s="127">
        <v>156454.25</v>
      </c>
      <c r="F33" s="127">
        <v>0</v>
      </c>
      <c r="G33" s="57">
        <v>156454.25</v>
      </c>
      <c r="H33" s="58">
        <v>75000</v>
      </c>
      <c r="I33" s="57">
        <f>G33-H33</f>
        <v>81454.25</v>
      </c>
      <c r="J33" s="57">
        <v>4493.5</v>
      </c>
      <c r="K33" s="85">
        <f>I33+J33</f>
        <v>85947.75</v>
      </c>
      <c r="L33" s="87">
        <f>L62-K33</f>
        <v>1989599.430000001</v>
      </c>
      <c r="M33" s="124">
        <f>K33</f>
        <v>85947.75</v>
      </c>
      <c r="N33" s="125">
        <v>44895</v>
      </c>
      <c r="O33" s="57"/>
      <c r="P33" s="57"/>
      <c r="Q33" s="115" t="s">
        <v>23</v>
      </c>
      <c r="R33" s="90" t="s">
        <v>173</v>
      </c>
      <c r="S33" s="90" t="s">
        <v>88</v>
      </c>
      <c r="T33" s="60" t="s">
        <v>40</v>
      </c>
      <c r="U33" s="8"/>
      <c r="V33" s="8"/>
      <c r="W33" s="8"/>
    </row>
    <row r="34" spans="1:23" s="12" customFormat="1" ht="28.5">
      <c r="A34" s="14" t="s">
        <v>34</v>
      </c>
      <c r="B34" s="14" t="s">
        <v>189</v>
      </c>
      <c r="C34" s="38">
        <v>44452</v>
      </c>
      <c r="D34" s="14" t="s">
        <v>91</v>
      </c>
      <c r="E34" s="127">
        <v>83979.22</v>
      </c>
      <c r="F34" s="127">
        <v>0</v>
      </c>
      <c r="G34" s="57">
        <f>E34</f>
        <v>83979.22</v>
      </c>
      <c r="H34" s="58">
        <v>75000</v>
      </c>
      <c r="I34" s="57">
        <f>G34-H34</f>
        <v>8979.220000000001</v>
      </c>
      <c r="J34" s="57">
        <f>1019.22+989.22+463.5</f>
        <v>2471.94</v>
      </c>
      <c r="K34" s="57">
        <f>I34+J34</f>
        <v>11451.160000000002</v>
      </c>
      <c r="L34" s="87">
        <f>L33-K34</f>
        <v>1978148.2700000012</v>
      </c>
      <c r="M34" s="124">
        <f>K34</f>
        <v>11451.160000000002</v>
      </c>
      <c r="N34" s="125">
        <v>44620</v>
      </c>
      <c r="O34" s="57"/>
      <c r="P34" s="57"/>
      <c r="Q34" s="115" t="s">
        <v>23</v>
      </c>
      <c r="R34" s="90" t="s">
        <v>190</v>
      </c>
      <c r="S34" s="90" t="s">
        <v>88</v>
      </c>
      <c r="T34" s="60" t="s">
        <v>37</v>
      </c>
      <c r="U34" s="8"/>
      <c r="V34" s="8"/>
      <c r="W34" s="8"/>
    </row>
    <row r="35" spans="1:20" ht="28.5">
      <c r="A35" s="14" t="s">
        <v>30</v>
      </c>
      <c r="B35" s="14" t="s">
        <v>182</v>
      </c>
      <c r="C35" s="135">
        <v>44477</v>
      </c>
      <c r="D35" s="135" t="s">
        <v>91</v>
      </c>
      <c r="E35" s="139">
        <v>721926.33</v>
      </c>
      <c r="F35" s="139">
        <f>E35-G35</f>
        <v>0</v>
      </c>
      <c r="G35" s="140">
        <v>721926.33</v>
      </c>
      <c r="H35" s="140">
        <v>75000</v>
      </c>
      <c r="I35" s="140">
        <f>G35-H35</f>
        <v>646926.33</v>
      </c>
      <c r="J35" s="158">
        <v>13037</v>
      </c>
      <c r="K35" s="85">
        <f>I35+J35</f>
        <v>659963.33</v>
      </c>
      <c r="L35" s="87">
        <f>L68-K35</f>
        <v>1323656.9400000013</v>
      </c>
      <c r="M35" s="141">
        <f>K35</f>
        <v>659963.33</v>
      </c>
      <c r="N35" s="125">
        <v>44876</v>
      </c>
      <c r="O35" s="5"/>
      <c r="P35" s="7"/>
      <c r="Q35" s="128" t="s">
        <v>23</v>
      </c>
      <c r="R35" s="128" t="s">
        <v>183</v>
      </c>
      <c r="S35" s="90" t="s">
        <v>88</v>
      </c>
      <c r="T35" s="60" t="s">
        <v>40</v>
      </c>
    </row>
    <row r="37" spans="1:21" ht="15">
      <c r="A37" s="14"/>
      <c r="B37" s="14"/>
      <c r="C37" s="6"/>
      <c r="D37" s="6"/>
      <c r="E37" s="127"/>
      <c r="F37" s="127"/>
      <c r="G37" s="140"/>
      <c r="H37" s="140"/>
      <c r="I37" s="7"/>
      <c r="J37" s="7"/>
      <c r="K37" s="7"/>
      <c r="L37" s="87"/>
      <c r="M37" s="137"/>
      <c r="N37" s="138"/>
      <c r="O37" s="5"/>
      <c r="P37" s="7"/>
      <c r="Q37" s="128"/>
      <c r="R37" s="128"/>
      <c r="S37" s="128"/>
      <c r="T37" s="130"/>
      <c r="U37" s="5"/>
    </row>
    <row r="38" spans="1:21" ht="15">
      <c r="A38" s="14"/>
      <c r="B38" s="14"/>
      <c r="C38" s="6"/>
      <c r="D38" s="6"/>
      <c r="E38" s="127"/>
      <c r="F38" s="127"/>
      <c r="G38" s="140"/>
      <c r="H38" s="140"/>
      <c r="I38" s="7"/>
      <c r="J38" s="7"/>
      <c r="K38" s="7"/>
      <c r="L38" s="87"/>
      <c r="M38" s="137"/>
      <c r="N38" s="138"/>
      <c r="O38" s="5"/>
      <c r="P38" s="7"/>
      <c r="Q38" s="128"/>
      <c r="R38" s="128"/>
      <c r="S38" s="128"/>
      <c r="T38" s="130"/>
      <c r="U38" s="5"/>
    </row>
    <row r="39" spans="1:20" ht="15">
      <c r="A39" s="14"/>
      <c r="B39" s="14"/>
      <c r="C39" s="6"/>
      <c r="D39" s="6"/>
      <c r="E39" s="127"/>
      <c r="F39" s="127"/>
      <c r="G39" s="5"/>
      <c r="H39" s="7"/>
      <c r="I39" s="7"/>
      <c r="J39" s="7"/>
      <c r="K39" s="7"/>
      <c r="L39" s="87"/>
      <c r="M39" s="137"/>
      <c r="N39" s="138"/>
      <c r="O39" s="5"/>
      <c r="P39" s="7"/>
      <c r="Q39" s="5"/>
      <c r="R39" s="5"/>
      <c r="S39" s="5"/>
      <c r="T39" s="5"/>
    </row>
    <row r="40" spans="1:23" s="12" customFormat="1" ht="15">
      <c r="A40" s="14"/>
      <c r="B40" s="14"/>
      <c r="C40" s="38"/>
      <c r="D40" s="14"/>
      <c r="E40" s="127"/>
      <c r="F40" s="127"/>
      <c r="G40" s="57"/>
      <c r="H40" s="58"/>
      <c r="I40" s="57"/>
      <c r="J40" s="57"/>
      <c r="K40" s="57"/>
      <c r="L40" s="87"/>
      <c r="M40" s="124"/>
      <c r="N40" s="125"/>
      <c r="O40" s="57"/>
      <c r="P40" s="57"/>
      <c r="Q40" s="115"/>
      <c r="R40" s="90"/>
      <c r="S40" s="90"/>
      <c r="T40" s="60"/>
      <c r="U40" s="8"/>
      <c r="V40" s="8"/>
      <c r="W40" s="8"/>
    </row>
    <row r="41" spans="1:23" s="12" customFormat="1" ht="15">
      <c r="A41" s="14"/>
      <c r="B41" s="11"/>
      <c r="C41" s="38"/>
      <c r="D41" s="14"/>
      <c r="E41" s="57"/>
      <c r="F41" s="57"/>
      <c r="G41" s="57"/>
      <c r="H41" s="58"/>
      <c r="I41" s="57"/>
      <c r="J41" s="57"/>
      <c r="K41" s="57"/>
      <c r="L41" s="91"/>
      <c r="M41" s="57"/>
      <c r="N41" s="36"/>
      <c r="O41" s="57"/>
      <c r="P41" s="57"/>
      <c r="Q41" s="115"/>
      <c r="R41" s="90"/>
      <c r="S41" s="90"/>
      <c r="T41" s="14"/>
      <c r="U41" s="8"/>
      <c r="V41" s="8"/>
      <c r="W41" s="8"/>
    </row>
    <row r="42" spans="1:23" s="12" customFormat="1" ht="15" customHeight="1">
      <c r="A42" s="163" t="s">
        <v>205</v>
      </c>
      <c r="B42" s="164"/>
      <c r="C42" s="92"/>
      <c r="D42" s="4" t="s">
        <v>0</v>
      </c>
      <c r="E42" s="93">
        <f aca="true" t="shared" si="3" ref="E42:K42">SUM(E6:E41)</f>
        <v>9366879.92</v>
      </c>
      <c r="F42" s="93">
        <f t="shared" si="3"/>
        <v>2431612.39</v>
      </c>
      <c r="G42" s="93">
        <f t="shared" si="3"/>
        <v>6953927.6899999995</v>
      </c>
      <c r="H42" s="93">
        <f t="shared" si="3"/>
        <v>1150000</v>
      </c>
      <c r="I42" s="93">
        <f t="shared" si="3"/>
        <v>5878927.69</v>
      </c>
      <c r="J42" s="93">
        <f t="shared" si="3"/>
        <v>276611.15</v>
      </c>
      <c r="K42" s="93">
        <f t="shared" si="3"/>
        <v>6153781.56</v>
      </c>
      <c r="L42" s="93">
        <f>L4-L57</f>
        <v>0</v>
      </c>
      <c r="M42" s="93">
        <f>SUM(M6:M41)</f>
        <v>3706521.81</v>
      </c>
      <c r="N42" s="4"/>
      <c r="O42" s="93">
        <v>0</v>
      </c>
      <c r="P42" s="4"/>
      <c r="Q42" s="4"/>
      <c r="R42" s="4"/>
      <c r="S42" s="4"/>
      <c r="T42" s="10"/>
      <c r="U42" s="4"/>
      <c r="V42" s="4"/>
      <c r="W42" s="4"/>
    </row>
    <row r="43" spans="1:23" s="12" customFormat="1" ht="15" customHeight="1">
      <c r="A43" s="10"/>
      <c r="B43" s="4"/>
      <c r="C43" s="27"/>
      <c r="D43" s="28"/>
      <c r="E43" s="49"/>
      <c r="F43" s="49"/>
      <c r="G43" s="49"/>
      <c r="H43" s="49"/>
      <c r="I43" s="49"/>
      <c r="J43" s="49"/>
      <c r="K43" s="49"/>
      <c r="L43" s="28"/>
      <c r="M43" s="30"/>
      <c r="N43" s="28"/>
      <c r="O43" s="30"/>
      <c r="P43" s="28"/>
      <c r="Q43" s="28"/>
      <c r="R43" s="28"/>
      <c r="S43" s="28"/>
      <c r="T43" s="29"/>
      <c r="U43" s="4"/>
      <c r="V43" s="4"/>
      <c r="W43" s="4"/>
    </row>
    <row r="44" spans="1:23" s="1" customFormat="1" ht="15" customHeight="1">
      <c r="A44" s="4"/>
      <c r="B44" s="4"/>
      <c r="C44" s="27"/>
      <c r="D44" s="28"/>
      <c r="E44" s="49"/>
      <c r="F44" s="49"/>
      <c r="G44" s="49"/>
      <c r="H44" s="49"/>
      <c r="I44" s="49"/>
      <c r="J44" s="49"/>
      <c r="K44" s="49"/>
      <c r="L44" s="28"/>
      <c r="M44" s="30"/>
      <c r="N44" s="28"/>
      <c r="O44" s="30"/>
      <c r="P44" s="28"/>
      <c r="Q44" s="28"/>
      <c r="R44" s="28"/>
      <c r="S44" s="28"/>
      <c r="T44" s="29"/>
      <c r="U44" s="4"/>
      <c r="V44" s="4"/>
      <c r="W44" s="4"/>
    </row>
    <row r="45" spans="1:23" ht="28.5" customHeight="1">
      <c r="A45" s="104"/>
      <c r="B45" s="104"/>
      <c r="C45" s="105"/>
      <c r="D45" s="104"/>
      <c r="E45" s="106" t="s">
        <v>17</v>
      </c>
      <c r="F45" s="106"/>
      <c r="G45" s="106"/>
      <c r="H45" s="107"/>
      <c r="I45" s="108"/>
      <c r="J45" s="108"/>
      <c r="K45" s="108"/>
      <c r="L45" s="104"/>
      <c r="M45" s="109"/>
      <c r="N45" s="104"/>
      <c r="O45" s="110"/>
      <c r="P45" s="104"/>
      <c r="Q45" s="104"/>
      <c r="R45" s="104"/>
      <c r="S45" s="104"/>
      <c r="T45" s="111"/>
      <c r="U45" s="4"/>
      <c r="V45" s="4"/>
      <c r="W45" s="4"/>
    </row>
    <row r="46" spans="1:23" ht="15" customHeight="1">
      <c r="A46" s="13"/>
      <c r="B46" s="9"/>
      <c r="C46" s="39"/>
      <c r="D46" s="16"/>
      <c r="E46" s="43"/>
      <c r="F46" s="43"/>
      <c r="G46" s="43"/>
      <c r="H46" s="44"/>
      <c r="I46" s="46"/>
      <c r="J46" s="46"/>
      <c r="K46" s="46"/>
      <c r="L46" s="47"/>
      <c r="M46" s="26"/>
      <c r="N46" s="20"/>
      <c r="O46" s="46"/>
      <c r="P46" s="46"/>
      <c r="Q46" s="48"/>
      <c r="R46" s="21"/>
      <c r="S46" s="22"/>
      <c r="T46" s="23"/>
      <c r="U46" s="5"/>
      <c r="V46" s="5"/>
      <c r="W46" s="5"/>
    </row>
    <row r="47" spans="1:23" s="12" customFormat="1" ht="28.5">
      <c r="A47" s="60" t="s">
        <v>30</v>
      </c>
      <c r="B47" s="60" t="s">
        <v>44</v>
      </c>
      <c r="C47" s="84">
        <v>44191</v>
      </c>
      <c r="D47" s="60" t="s">
        <v>45</v>
      </c>
      <c r="E47" s="85">
        <v>20000</v>
      </c>
      <c r="F47" s="85">
        <v>20000</v>
      </c>
      <c r="G47" s="85"/>
      <c r="H47" s="86" t="s">
        <v>74</v>
      </c>
      <c r="I47" s="85"/>
      <c r="J47" s="150">
        <v>1091.5</v>
      </c>
      <c r="K47" s="85"/>
      <c r="L47" s="87"/>
      <c r="M47" s="88"/>
      <c r="N47" s="89"/>
      <c r="O47" s="85"/>
      <c r="P47" s="85"/>
      <c r="Q47" s="114" t="s">
        <v>23</v>
      </c>
      <c r="R47" s="90" t="s">
        <v>47</v>
      </c>
      <c r="S47" s="90" t="s">
        <v>88</v>
      </c>
      <c r="T47" s="60" t="s">
        <v>87</v>
      </c>
      <c r="U47" s="8" t="s">
        <v>89</v>
      </c>
      <c r="V47" s="8"/>
      <c r="W47" s="8"/>
    </row>
    <row r="48" spans="1:23" s="12" customFormat="1" ht="42.75">
      <c r="A48" s="60" t="s">
        <v>42</v>
      </c>
      <c r="B48" s="60" t="s">
        <v>43</v>
      </c>
      <c r="C48" s="84">
        <v>44180</v>
      </c>
      <c r="D48" s="60" t="s">
        <v>45</v>
      </c>
      <c r="E48" s="85">
        <v>10000</v>
      </c>
      <c r="F48" s="85">
        <v>10000</v>
      </c>
      <c r="G48" s="85"/>
      <c r="H48" s="86" t="s">
        <v>74</v>
      </c>
      <c r="I48" s="85"/>
      <c r="J48" s="150">
        <f>2317.65+709.5</f>
        <v>3027.15</v>
      </c>
      <c r="K48" s="85"/>
      <c r="L48" s="87"/>
      <c r="M48" s="88"/>
      <c r="N48" s="89"/>
      <c r="O48" s="85"/>
      <c r="P48" s="85"/>
      <c r="Q48" s="114" t="s">
        <v>23</v>
      </c>
      <c r="R48" s="90" t="s">
        <v>46</v>
      </c>
      <c r="S48" s="90" t="s">
        <v>88</v>
      </c>
      <c r="T48" s="60" t="s">
        <v>37</v>
      </c>
      <c r="U48" s="8" t="s">
        <v>89</v>
      </c>
      <c r="V48" s="8"/>
      <c r="W48" s="8"/>
    </row>
    <row r="49" spans="1:23" s="12" customFormat="1" ht="28.5">
      <c r="A49" s="60" t="s">
        <v>73</v>
      </c>
      <c r="B49" s="60" t="s">
        <v>107</v>
      </c>
      <c r="C49" s="84">
        <v>44284</v>
      </c>
      <c r="D49" s="60" t="s">
        <v>91</v>
      </c>
      <c r="E49" s="85">
        <v>25000</v>
      </c>
      <c r="F49" s="85">
        <v>25000</v>
      </c>
      <c r="G49" s="85"/>
      <c r="H49" s="86">
        <v>25000</v>
      </c>
      <c r="I49" s="85"/>
      <c r="J49" s="150">
        <v>759.5</v>
      </c>
      <c r="K49" s="85"/>
      <c r="L49" s="87">
        <f>L24-K49</f>
        <v>3588960.3000000007</v>
      </c>
      <c r="M49" s="88"/>
      <c r="N49" s="89">
        <v>44327</v>
      </c>
      <c r="O49" s="85"/>
      <c r="P49" s="85"/>
      <c r="Q49" s="115" t="s">
        <v>23</v>
      </c>
      <c r="R49" s="90" t="s">
        <v>110</v>
      </c>
      <c r="S49" s="90" t="s">
        <v>88</v>
      </c>
      <c r="T49" s="60" t="s">
        <v>87</v>
      </c>
      <c r="U49" s="8" t="s">
        <v>89</v>
      </c>
      <c r="V49" s="8"/>
      <c r="W49" s="8"/>
    </row>
    <row r="50" spans="1:23" s="12" customFormat="1" ht="28.5">
      <c r="A50" s="60" t="s">
        <v>30</v>
      </c>
      <c r="B50" s="60" t="s">
        <v>116</v>
      </c>
      <c r="C50" s="84">
        <v>44296</v>
      </c>
      <c r="D50" s="60" t="s">
        <v>91</v>
      </c>
      <c r="E50" s="85">
        <v>22145.57</v>
      </c>
      <c r="F50" s="85"/>
      <c r="G50" s="85">
        <v>22145.57</v>
      </c>
      <c r="H50" s="86">
        <v>75000</v>
      </c>
      <c r="I50" s="85"/>
      <c r="J50" s="150">
        <v>1838.42</v>
      </c>
      <c r="K50" s="85"/>
      <c r="L50" s="87">
        <f>L25-K50</f>
        <v>3533122.270000001</v>
      </c>
      <c r="M50" s="88"/>
      <c r="N50" s="89">
        <v>44340</v>
      </c>
      <c r="O50" s="85"/>
      <c r="P50" s="85"/>
      <c r="Q50" s="115" t="s">
        <v>23</v>
      </c>
      <c r="R50" s="90" t="s">
        <v>112</v>
      </c>
      <c r="S50" s="90" t="s">
        <v>88</v>
      </c>
      <c r="T50" s="60" t="s">
        <v>40</v>
      </c>
      <c r="U50" s="8" t="s">
        <v>89</v>
      </c>
      <c r="V50" s="8"/>
      <c r="W50" s="8"/>
    </row>
    <row r="51" spans="1:23" s="12" customFormat="1" ht="42.75">
      <c r="A51" s="60" t="s">
        <v>42</v>
      </c>
      <c r="B51" s="60" t="s">
        <v>52</v>
      </c>
      <c r="C51" s="84">
        <v>44208</v>
      </c>
      <c r="D51" s="60" t="s">
        <v>45</v>
      </c>
      <c r="E51" s="85">
        <v>28431.58</v>
      </c>
      <c r="F51" s="85">
        <v>0</v>
      </c>
      <c r="G51" s="85">
        <f>E51</f>
        <v>28431.58</v>
      </c>
      <c r="H51" s="86">
        <v>75000</v>
      </c>
      <c r="I51" s="85"/>
      <c r="J51" s="150">
        <f>1536.76+2040.22+549.5</f>
        <v>4126.48</v>
      </c>
      <c r="K51" s="85"/>
      <c r="L51" s="87">
        <f>L8-K51</f>
        <v>6490113.540000001</v>
      </c>
      <c r="M51" s="88"/>
      <c r="N51" s="89">
        <v>44319</v>
      </c>
      <c r="O51" s="85"/>
      <c r="P51" s="85"/>
      <c r="Q51" s="115" t="s">
        <v>23</v>
      </c>
      <c r="R51" s="90" t="s">
        <v>53</v>
      </c>
      <c r="S51" s="90" t="s">
        <v>129</v>
      </c>
      <c r="T51" s="60" t="s">
        <v>18</v>
      </c>
      <c r="U51" s="8" t="s">
        <v>89</v>
      </c>
      <c r="V51" s="8"/>
      <c r="W51" s="8"/>
    </row>
    <row r="52" spans="1:23" s="12" customFormat="1" ht="28.5">
      <c r="A52" s="60" t="s">
        <v>130</v>
      </c>
      <c r="B52" s="60" t="s">
        <v>131</v>
      </c>
      <c r="C52" s="84">
        <v>44349</v>
      </c>
      <c r="D52" s="60" t="s">
        <v>45</v>
      </c>
      <c r="E52" s="85" t="s">
        <v>137</v>
      </c>
      <c r="F52" s="85"/>
      <c r="G52" s="85"/>
      <c r="H52" s="86"/>
      <c r="I52" s="85"/>
      <c r="J52" s="150">
        <v>0</v>
      </c>
      <c r="K52" s="85"/>
      <c r="L52" s="87"/>
      <c r="M52" s="88"/>
      <c r="N52" s="89">
        <v>44354</v>
      </c>
      <c r="O52" s="85"/>
      <c r="P52" s="85"/>
      <c r="Q52" s="115" t="s">
        <v>23</v>
      </c>
      <c r="R52" s="90" t="s">
        <v>132</v>
      </c>
      <c r="S52" s="90" t="s">
        <v>88</v>
      </c>
      <c r="T52" s="60" t="s">
        <v>133</v>
      </c>
      <c r="U52" s="8" t="s">
        <v>134</v>
      </c>
      <c r="V52" s="8"/>
      <c r="W52" s="8"/>
    </row>
    <row r="53" spans="1:23" s="12" customFormat="1" ht="28.5">
      <c r="A53" s="60" t="s">
        <v>30</v>
      </c>
      <c r="B53" s="60" t="s">
        <v>90</v>
      </c>
      <c r="C53" s="84">
        <v>44256</v>
      </c>
      <c r="D53" s="60" t="s">
        <v>91</v>
      </c>
      <c r="E53" s="85">
        <v>25000</v>
      </c>
      <c r="F53" s="85">
        <v>25000</v>
      </c>
      <c r="G53" s="85"/>
      <c r="H53" s="86">
        <v>75000</v>
      </c>
      <c r="I53" s="85"/>
      <c r="J53" s="150">
        <f>1094+215</f>
        <v>1309</v>
      </c>
      <c r="K53" s="85"/>
      <c r="L53" s="87">
        <f>L23-K53</f>
        <v>3605286.630000001</v>
      </c>
      <c r="M53" s="88"/>
      <c r="N53" s="89">
        <v>44354</v>
      </c>
      <c r="O53" s="85"/>
      <c r="P53" s="85"/>
      <c r="Q53" s="115" t="s">
        <v>23</v>
      </c>
      <c r="R53" s="90" t="s">
        <v>92</v>
      </c>
      <c r="S53" s="90" t="s">
        <v>88</v>
      </c>
      <c r="T53" s="60" t="s">
        <v>40</v>
      </c>
      <c r="U53" s="8" t="s">
        <v>89</v>
      </c>
      <c r="V53" s="8"/>
      <c r="W53" s="8"/>
    </row>
    <row r="54" spans="1:23" s="12" customFormat="1" ht="28.5">
      <c r="A54" s="60" t="s">
        <v>62</v>
      </c>
      <c r="B54" s="60" t="s">
        <v>63</v>
      </c>
      <c r="C54" s="84">
        <v>44273</v>
      </c>
      <c r="D54" s="60" t="s">
        <v>91</v>
      </c>
      <c r="E54" s="85">
        <v>15000</v>
      </c>
      <c r="F54" s="85">
        <v>15000</v>
      </c>
      <c r="G54" s="85"/>
      <c r="H54" s="86">
        <v>25000</v>
      </c>
      <c r="I54" s="85"/>
      <c r="J54" s="150">
        <v>1795.36</v>
      </c>
      <c r="K54" s="85"/>
      <c r="L54" s="87">
        <f>L61-K54</f>
        <v>3599738.3900000006</v>
      </c>
      <c r="M54" s="88"/>
      <c r="N54" s="89">
        <v>44377</v>
      </c>
      <c r="O54" s="85"/>
      <c r="P54" s="85"/>
      <c r="Q54" s="115" t="s">
        <v>23</v>
      </c>
      <c r="R54" s="90" t="s">
        <v>96</v>
      </c>
      <c r="S54" s="90" t="s">
        <v>88</v>
      </c>
      <c r="T54" s="60" t="s">
        <v>87</v>
      </c>
      <c r="U54" s="8" t="s">
        <v>89</v>
      </c>
      <c r="V54" s="8"/>
      <c r="W54" s="8"/>
    </row>
    <row r="55" spans="1:23" s="12" customFormat="1" ht="28.5">
      <c r="A55" s="14" t="s">
        <v>48</v>
      </c>
      <c r="B55" s="14" t="s">
        <v>135</v>
      </c>
      <c r="C55" s="38">
        <v>44354</v>
      </c>
      <c r="D55" s="14" t="s">
        <v>32</v>
      </c>
      <c r="E55" s="127">
        <v>50000</v>
      </c>
      <c r="F55" s="127">
        <v>50000</v>
      </c>
      <c r="G55" s="57"/>
      <c r="H55" s="58">
        <v>25000</v>
      </c>
      <c r="I55" s="57"/>
      <c r="J55" s="147">
        <f>4491.22+690.5</f>
        <v>5181.72</v>
      </c>
      <c r="K55" s="57"/>
      <c r="L55" s="87">
        <f>L66-K55</f>
        <v>2926259.710000001</v>
      </c>
      <c r="M55" s="124"/>
      <c r="N55" s="125">
        <v>44459</v>
      </c>
      <c r="O55" s="57"/>
      <c r="P55" s="57"/>
      <c r="Q55" s="115" t="s">
        <v>23</v>
      </c>
      <c r="R55" s="90" t="s">
        <v>136</v>
      </c>
      <c r="S55" s="90" t="s">
        <v>88</v>
      </c>
      <c r="T55" s="60" t="s">
        <v>40</v>
      </c>
      <c r="U55" s="8" t="s">
        <v>175</v>
      </c>
      <c r="V55" s="8"/>
      <c r="W55" s="8"/>
    </row>
    <row r="56" spans="1:23" s="12" customFormat="1" ht="28.5">
      <c r="A56" s="60" t="s">
        <v>34</v>
      </c>
      <c r="B56" s="60" t="s">
        <v>118</v>
      </c>
      <c r="C56" s="84">
        <v>44188</v>
      </c>
      <c r="D56" s="60" t="s">
        <v>106</v>
      </c>
      <c r="E56" s="85">
        <v>100000</v>
      </c>
      <c r="F56" s="85">
        <v>100000</v>
      </c>
      <c r="G56" s="85"/>
      <c r="H56" s="86">
        <v>50000</v>
      </c>
      <c r="I56" s="85"/>
      <c r="J56" s="150">
        <f>612.5+500+375</f>
        <v>1487.5</v>
      </c>
      <c r="K56" s="85"/>
      <c r="L56" s="87">
        <f>L50-K56</f>
        <v>3533122.270000001</v>
      </c>
      <c r="M56" s="88"/>
      <c r="N56" s="89">
        <v>44576</v>
      </c>
      <c r="O56" s="85"/>
      <c r="P56" s="85"/>
      <c r="Q56" s="115" t="s">
        <v>23</v>
      </c>
      <c r="R56" s="90" t="s">
        <v>113</v>
      </c>
      <c r="S56" s="90" t="s">
        <v>88</v>
      </c>
      <c r="T56" s="60" t="s">
        <v>37</v>
      </c>
      <c r="U56" s="8" t="s">
        <v>89</v>
      </c>
      <c r="V56" s="8"/>
      <c r="W56" s="8"/>
    </row>
    <row r="57" spans="1:23" s="12" customFormat="1" ht="28.5">
      <c r="A57" s="60" t="s">
        <v>30</v>
      </c>
      <c r="B57" s="60" t="s">
        <v>31</v>
      </c>
      <c r="C57" s="84">
        <v>44151</v>
      </c>
      <c r="D57" s="60" t="s">
        <v>32</v>
      </c>
      <c r="E57" s="85">
        <v>70000</v>
      </c>
      <c r="F57" s="85">
        <v>70000</v>
      </c>
      <c r="G57" s="85"/>
      <c r="H57" s="86">
        <v>50000</v>
      </c>
      <c r="I57" s="85"/>
      <c r="J57" s="150">
        <f>3529.78+2015.44</f>
        <v>5545.22</v>
      </c>
      <c r="K57" s="85"/>
      <c r="L57" s="87">
        <f>L4-K57</f>
        <v>7500000</v>
      </c>
      <c r="M57" s="88"/>
      <c r="N57" s="89">
        <v>44614</v>
      </c>
      <c r="O57" s="85"/>
      <c r="P57" s="85"/>
      <c r="Q57" s="114" t="s">
        <v>23</v>
      </c>
      <c r="R57" s="90" t="s">
        <v>33</v>
      </c>
      <c r="S57" s="90" t="s">
        <v>88</v>
      </c>
      <c r="T57" s="60" t="s">
        <v>18</v>
      </c>
      <c r="U57" s="8" t="s">
        <v>188</v>
      </c>
      <c r="V57" s="8"/>
      <c r="W57" s="8"/>
    </row>
    <row r="58" spans="1:23" s="12" customFormat="1" ht="28.5">
      <c r="A58" s="14" t="s">
        <v>158</v>
      </c>
      <c r="B58" s="14" t="s">
        <v>176</v>
      </c>
      <c r="C58" s="38" t="s">
        <v>74</v>
      </c>
      <c r="D58" s="14" t="s">
        <v>32</v>
      </c>
      <c r="E58" s="127">
        <v>0</v>
      </c>
      <c r="F58" s="127">
        <v>0</v>
      </c>
      <c r="G58" s="57">
        <v>0</v>
      </c>
      <c r="H58" s="58">
        <v>25000</v>
      </c>
      <c r="I58" s="57"/>
      <c r="J58" s="147">
        <f>1608.02+821.5+147+293</f>
        <v>2869.52</v>
      </c>
      <c r="K58" s="57"/>
      <c r="L58" s="87">
        <f>L64-K58</f>
        <v>1986267.7100000011</v>
      </c>
      <c r="M58" s="124"/>
      <c r="N58" s="125"/>
      <c r="O58" s="57"/>
      <c r="P58" s="57"/>
      <c r="Q58" s="115" t="s">
        <v>23</v>
      </c>
      <c r="R58" s="90" t="s">
        <v>177</v>
      </c>
      <c r="S58" s="90" t="s">
        <v>88</v>
      </c>
      <c r="T58" s="60" t="s">
        <v>40</v>
      </c>
      <c r="U58" s="8" t="s">
        <v>191</v>
      </c>
      <c r="V58" s="8"/>
      <c r="W58" s="8"/>
    </row>
    <row r="59" spans="1:23" s="12" customFormat="1" ht="14.25" customHeight="1">
      <c r="A59" s="14" t="s">
        <v>72</v>
      </c>
      <c r="B59" s="14" t="s">
        <v>161</v>
      </c>
      <c r="C59" s="38">
        <v>44403</v>
      </c>
      <c r="D59" s="14" t="s">
        <v>91</v>
      </c>
      <c r="E59" s="127">
        <v>50000</v>
      </c>
      <c r="F59" s="127">
        <v>50000</v>
      </c>
      <c r="G59" s="57"/>
      <c r="H59" s="58">
        <v>75000</v>
      </c>
      <c r="I59" s="57"/>
      <c r="J59" s="57">
        <f>2283.7+850+474</f>
        <v>3607.7</v>
      </c>
      <c r="K59" s="57"/>
      <c r="L59" s="87">
        <f>L30-K59</f>
        <v>2367325.720000001</v>
      </c>
      <c r="M59" s="124"/>
      <c r="N59" s="125"/>
      <c r="O59" s="57"/>
      <c r="P59" s="57"/>
      <c r="Q59" s="115" t="s">
        <v>23</v>
      </c>
      <c r="R59" s="90" t="s">
        <v>162</v>
      </c>
      <c r="S59" s="90" t="s">
        <v>88</v>
      </c>
      <c r="T59" s="60" t="s">
        <v>40</v>
      </c>
      <c r="U59" s="5"/>
      <c r="V59" s="5"/>
      <c r="W59" s="5"/>
    </row>
    <row r="60" spans="1:23" s="12" customFormat="1" ht="28.5">
      <c r="A60" s="14" t="s">
        <v>72</v>
      </c>
      <c r="B60" s="14" t="s">
        <v>178</v>
      </c>
      <c r="C60" s="38">
        <v>44474</v>
      </c>
      <c r="D60" s="14" t="s">
        <v>91</v>
      </c>
      <c r="E60" s="127" t="s">
        <v>74</v>
      </c>
      <c r="F60" s="127" t="s">
        <v>74</v>
      </c>
      <c r="G60" s="57"/>
      <c r="H60" s="58"/>
      <c r="I60" s="57"/>
      <c r="J60" s="147">
        <f>1166.5+522.5</f>
        <v>1689</v>
      </c>
      <c r="K60" s="57"/>
      <c r="L60" s="87">
        <f>L58-K60</f>
        <v>1986267.7100000011</v>
      </c>
      <c r="M60" s="124"/>
      <c r="N60" s="125">
        <v>44621</v>
      </c>
      <c r="O60" s="57"/>
      <c r="P60" s="57"/>
      <c r="Q60" s="115" t="s">
        <v>23</v>
      </c>
      <c r="R60" s="90" t="s">
        <v>181</v>
      </c>
      <c r="S60" s="90" t="s">
        <v>88</v>
      </c>
      <c r="T60" s="60" t="s">
        <v>40</v>
      </c>
      <c r="U60" s="8"/>
      <c r="V60" s="8"/>
      <c r="W60" s="8"/>
    </row>
    <row r="61" spans="1:24" s="12" customFormat="1" ht="14.25" customHeight="1">
      <c r="A61" s="60" t="s">
        <v>30</v>
      </c>
      <c r="B61" s="60" t="s">
        <v>93</v>
      </c>
      <c r="C61" s="84">
        <v>44267</v>
      </c>
      <c r="D61" s="60" t="s">
        <v>94</v>
      </c>
      <c r="E61" s="85">
        <v>0</v>
      </c>
      <c r="F61" s="85">
        <v>0</v>
      </c>
      <c r="G61" s="85"/>
      <c r="H61" s="86">
        <v>0</v>
      </c>
      <c r="I61" s="85"/>
      <c r="J61" s="85">
        <f>4229.74+96+147+435.5+640</f>
        <v>5548.24</v>
      </c>
      <c r="K61" s="85">
        <f aca="true" t="shared" si="4" ref="K61:K66">J61</f>
        <v>5548.24</v>
      </c>
      <c r="L61" s="87">
        <f>L53-K61</f>
        <v>3599738.3900000006</v>
      </c>
      <c r="M61" s="88"/>
      <c r="N61" s="89"/>
      <c r="O61" s="85"/>
      <c r="P61" s="85"/>
      <c r="Q61" s="115" t="s">
        <v>23</v>
      </c>
      <c r="R61" s="90" t="s">
        <v>95</v>
      </c>
      <c r="S61" s="90" t="s">
        <v>88</v>
      </c>
      <c r="T61" s="60" t="s">
        <v>40</v>
      </c>
      <c r="U61" s="8" t="s">
        <v>197</v>
      </c>
      <c r="V61" s="8"/>
      <c r="W61" s="8"/>
      <c r="X61"/>
    </row>
    <row r="62" spans="1:23" s="12" customFormat="1" ht="28.5">
      <c r="A62" s="14" t="s">
        <v>42</v>
      </c>
      <c r="B62" s="14" t="s">
        <v>117</v>
      </c>
      <c r="C62" s="38">
        <v>44404</v>
      </c>
      <c r="D62" s="14" t="s">
        <v>91</v>
      </c>
      <c r="E62" s="127">
        <v>75000</v>
      </c>
      <c r="F62" s="127">
        <v>75000</v>
      </c>
      <c r="G62" s="57">
        <v>0</v>
      </c>
      <c r="H62" s="58">
        <v>25000</v>
      </c>
      <c r="I62" s="57"/>
      <c r="J62" s="57">
        <f>465.5+1270+73.5</f>
        <v>1809</v>
      </c>
      <c r="K62" s="85">
        <f t="shared" si="4"/>
        <v>1809</v>
      </c>
      <c r="L62" s="87">
        <f>L32-K62</f>
        <v>2075547.180000001</v>
      </c>
      <c r="M62" s="124"/>
      <c r="N62" s="125"/>
      <c r="O62" s="57"/>
      <c r="P62" s="57"/>
      <c r="Q62" s="115" t="s">
        <v>23</v>
      </c>
      <c r="R62" s="90" t="s">
        <v>170</v>
      </c>
      <c r="S62" s="90" t="s">
        <v>88</v>
      </c>
      <c r="T62" s="60" t="s">
        <v>133</v>
      </c>
      <c r="U62" s="8"/>
      <c r="V62" s="8"/>
      <c r="W62" s="8"/>
    </row>
    <row r="63" spans="1:23" s="12" customFormat="1" ht="28.5">
      <c r="A63" s="14" t="s">
        <v>72</v>
      </c>
      <c r="B63" s="14" t="s">
        <v>144</v>
      </c>
      <c r="C63" s="38">
        <v>44378</v>
      </c>
      <c r="D63" s="14" t="s">
        <v>145</v>
      </c>
      <c r="E63" s="127">
        <v>50000</v>
      </c>
      <c r="F63" s="127">
        <v>50000</v>
      </c>
      <c r="G63" s="57"/>
      <c r="H63" s="58">
        <v>50000</v>
      </c>
      <c r="I63" s="57"/>
      <c r="J63" s="57">
        <f>1454.8+497.5+527</f>
        <v>2479.3</v>
      </c>
      <c r="K63" s="85">
        <f t="shared" si="4"/>
        <v>2479.3</v>
      </c>
      <c r="L63" s="87">
        <f>L55-K63</f>
        <v>2923780.410000001</v>
      </c>
      <c r="M63" s="124"/>
      <c r="N63" s="125">
        <v>44773</v>
      </c>
      <c r="O63" s="57"/>
      <c r="P63" s="57"/>
      <c r="Q63" s="115" t="s">
        <v>23</v>
      </c>
      <c r="R63" s="90" t="s">
        <v>146</v>
      </c>
      <c r="S63" s="90" t="s">
        <v>88</v>
      </c>
      <c r="T63" s="60" t="s">
        <v>40</v>
      </c>
      <c r="U63" s="8"/>
      <c r="V63" s="8"/>
      <c r="W63" s="8"/>
    </row>
    <row r="64" spans="1:23" s="12" customFormat="1" ht="28.5">
      <c r="A64" s="14" t="s">
        <v>34</v>
      </c>
      <c r="B64" s="14" t="s">
        <v>163</v>
      </c>
      <c r="C64" s="38">
        <v>44431</v>
      </c>
      <c r="D64" s="14" t="s">
        <v>91</v>
      </c>
      <c r="E64" s="127">
        <v>50000</v>
      </c>
      <c r="F64" s="127">
        <v>0</v>
      </c>
      <c r="G64" s="57">
        <v>50000</v>
      </c>
      <c r="H64" s="58">
        <v>75000</v>
      </c>
      <c r="I64" s="57">
        <v>0</v>
      </c>
      <c r="J64" s="57">
        <f>1689.72+1642</f>
        <v>3331.7200000000003</v>
      </c>
      <c r="K64" s="85">
        <f t="shared" si="4"/>
        <v>3331.7200000000003</v>
      </c>
      <c r="L64" s="87">
        <f>L33-K64</f>
        <v>1986267.7100000011</v>
      </c>
      <c r="M64" s="124"/>
      <c r="N64" s="125">
        <v>44773</v>
      </c>
      <c r="O64" s="57"/>
      <c r="P64" s="57"/>
      <c r="Q64" s="115" t="s">
        <v>23</v>
      </c>
      <c r="R64" s="90" t="s">
        <v>174</v>
      </c>
      <c r="S64" s="90" t="s">
        <v>88</v>
      </c>
      <c r="T64" s="60" t="s">
        <v>37</v>
      </c>
      <c r="U64" s="8"/>
      <c r="V64" s="8"/>
      <c r="W64" s="8"/>
    </row>
    <row r="65" spans="1:23" s="12" customFormat="1" ht="42.75">
      <c r="A65" s="14" t="s">
        <v>42</v>
      </c>
      <c r="B65" s="14" t="s">
        <v>119</v>
      </c>
      <c r="C65" s="38">
        <v>44312</v>
      </c>
      <c r="D65" s="14" t="s">
        <v>120</v>
      </c>
      <c r="E65" s="127"/>
      <c r="F65" s="127"/>
      <c r="G65" s="57"/>
      <c r="H65" s="58">
        <v>50000</v>
      </c>
      <c r="I65" s="57"/>
      <c r="J65" s="57">
        <f>2331.6+342+219.5+688.5+171.5</f>
        <v>3753.1</v>
      </c>
      <c r="K65" s="85">
        <f t="shared" si="4"/>
        <v>3753.1</v>
      </c>
      <c r="L65" s="87">
        <f>L26-K65</f>
        <v>2939534.610000001</v>
      </c>
      <c r="M65" s="124"/>
      <c r="N65" s="125">
        <v>44827</v>
      </c>
      <c r="O65" s="57"/>
      <c r="P65" s="57"/>
      <c r="Q65" s="115" t="s">
        <v>23</v>
      </c>
      <c r="R65" s="90" t="s">
        <v>115</v>
      </c>
      <c r="S65" s="90" t="s">
        <v>88</v>
      </c>
      <c r="T65" s="14" t="s">
        <v>18</v>
      </c>
      <c r="U65" s="8" t="s">
        <v>199</v>
      </c>
      <c r="V65" s="8"/>
      <c r="W65" s="8"/>
    </row>
    <row r="66" spans="1:23" s="12" customFormat="1" ht="42.75">
      <c r="A66" s="14" t="s">
        <v>42</v>
      </c>
      <c r="B66" s="14" t="s">
        <v>128</v>
      </c>
      <c r="C66" s="38">
        <v>44344</v>
      </c>
      <c r="D66" s="14" t="s">
        <v>120</v>
      </c>
      <c r="E66" s="127">
        <v>25000</v>
      </c>
      <c r="F66" s="127">
        <v>25000</v>
      </c>
      <c r="G66" s="57"/>
      <c r="H66" s="58">
        <v>50000</v>
      </c>
      <c r="I66" s="57"/>
      <c r="J66" s="57">
        <f>2401.86+598.5+306.5+498+386</f>
        <v>4190.860000000001</v>
      </c>
      <c r="K66" s="85">
        <f t="shared" si="4"/>
        <v>4190.860000000001</v>
      </c>
      <c r="L66" s="87">
        <f>L27-K66</f>
        <v>2926259.710000001</v>
      </c>
      <c r="M66" s="124"/>
      <c r="N66" s="125">
        <v>44805</v>
      </c>
      <c r="O66" s="57"/>
      <c r="P66" s="57"/>
      <c r="Q66" s="115" t="s">
        <v>23</v>
      </c>
      <c r="R66" s="90" t="s">
        <v>127</v>
      </c>
      <c r="S66" s="90" t="s">
        <v>88</v>
      </c>
      <c r="T66" s="60" t="s">
        <v>40</v>
      </c>
      <c r="U66" s="8" t="s">
        <v>200</v>
      </c>
      <c r="V66" s="8"/>
      <c r="W66" s="8"/>
    </row>
    <row r="67" spans="1:23" s="12" customFormat="1" ht="28.5">
      <c r="A67" s="14" t="s">
        <v>54</v>
      </c>
      <c r="B67" s="14" t="s">
        <v>153</v>
      </c>
      <c r="C67" s="38">
        <v>44393</v>
      </c>
      <c r="D67" s="14" t="s">
        <v>154</v>
      </c>
      <c r="E67" s="127">
        <v>0</v>
      </c>
      <c r="F67" s="127">
        <v>0</v>
      </c>
      <c r="G67" s="57"/>
      <c r="H67" s="58">
        <v>50000</v>
      </c>
      <c r="I67" s="57"/>
      <c r="J67" s="57">
        <f>2291+2269+3999.5+959.5+734</f>
        <v>10253</v>
      </c>
      <c r="K67" s="85">
        <f>J67</f>
        <v>10253</v>
      </c>
      <c r="L67" s="87">
        <f>L28-K67</f>
        <v>2801986.120000001</v>
      </c>
      <c r="M67" s="124"/>
      <c r="N67" s="125">
        <v>44835</v>
      </c>
      <c r="O67" s="57"/>
      <c r="P67" s="57"/>
      <c r="Q67" s="115" t="s">
        <v>23</v>
      </c>
      <c r="R67" s="90" t="s">
        <v>155</v>
      </c>
      <c r="S67" s="90" t="s">
        <v>88</v>
      </c>
      <c r="T67" s="60" t="s">
        <v>37</v>
      </c>
      <c r="U67" s="8" t="s">
        <v>198</v>
      </c>
      <c r="V67" s="8"/>
      <c r="W67" s="8"/>
    </row>
    <row r="68" spans="1:21" ht="28.5">
      <c r="A68" s="14" t="s">
        <v>67</v>
      </c>
      <c r="B68" s="14" t="s">
        <v>179</v>
      </c>
      <c r="C68" s="135">
        <v>44483</v>
      </c>
      <c r="D68" s="135" t="s">
        <v>98</v>
      </c>
      <c r="E68" s="139">
        <v>13710.28</v>
      </c>
      <c r="F68" s="139"/>
      <c r="G68" s="140" t="s">
        <v>201</v>
      </c>
      <c r="H68" s="140">
        <v>50000</v>
      </c>
      <c r="I68" s="140">
        <v>0</v>
      </c>
      <c r="J68" s="148">
        <f>1914.44+405.5+327.5</f>
        <v>2647.44</v>
      </c>
      <c r="K68" s="85">
        <f>J68</f>
        <v>2647.44</v>
      </c>
      <c r="L68" s="87">
        <f>L60-K68</f>
        <v>1983620.2700000012</v>
      </c>
      <c r="M68" s="141"/>
      <c r="N68" s="125">
        <v>44950</v>
      </c>
      <c r="O68" s="5"/>
      <c r="P68" s="7"/>
      <c r="Q68" s="115" t="s">
        <v>23</v>
      </c>
      <c r="R68" s="90" t="s">
        <v>180</v>
      </c>
      <c r="S68" s="90" t="s">
        <v>88</v>
      </c>
      <c r="T68" s="60" t="s">
        <v>40</v>
      </c>
      <c r="U68" s="8" t="s">
        <v>89</v>
      </c>
    </row>
    <row r="69" spans="1:23" s="12" customFormat="1" ht="14.25" customHeight="1">
      <c r="A69" s="50"/>
      <c r="B69" s="11"/>
      <c r="C69" s="24"/>
      <c r="D69" s="16"/>
      <c r="E69" s="43"/>
      <c r="F69" s="43"/>
      <c r="G69" s="43"/>
      <c r="H69" s="44"/>
      <c r="I69" s="43"/>
      <c r="J69" s="43"/>
      <c r="K69" s="43"/>
      <c r="L69" s="45"/>
      <c r="M69" s="52"/>
      <c r="N69" s="17"/>
      <c r="O69" s="43"/>
      <c r="P69" s="43"/>
      <c r="Q69" s="53"/>
      <c r="R69" s="18"/>
      <c r="S69" s="16"/>
      <c r="T69" s="19"/>
      <c r="U69" s="8"/>
      <c r="V69" s="8"/>
      <c r="W69" s="8"/>
    </row>
    <row r="70" spans="1:23" s="12" customFormat="1" ht="14.25" customHeight="1">
      <c r="A70" s="50"/>
      <c r="B70" s="11"/>
      <c r="C70" s="24"/>
      <c r="D70" s="16"/>
      <c r="E70" s="43"/>
      <c r="F70" s="43"/>
      <c r="G70" s="43"/>
      <c r="H70" s="44"/>
      <c r="I70" s="43"/>
      <c r="J70" s="43"/>
      <c r="K70" s="43"/>
      <c r="L70" s="45"/>
      <c r="M70" s="52"/>
      <c r="N70" s="17"/>
      <c r="O70" s="43"/>
      <c r="P70" s="43"/>
      <c r="Q70" s="53"/>
      <c r="R70" s="18"/>
      <c r="S70" s="16"/>
      <c r="T70" s="19"/>
      <c r="U70" s="8"/>
      <c r="V70" s="8"/>
      <c r="W70" s="8"/>
    </row>
    <row r="71" spans="1:23" s="12" customFormat="1" ht="14.25" customHeight="1">
      <c r="A71" s="59"/>
      <c r="B71" s="11"/>
      <c r="C71" s="24"/>
      <c r="D71" s="25"/>
      <c r="E71" s="43"/>
      <c r="F71" s="43"/>
      <c r="G71" s="43"/>
      <c r="H71" s="44"/>
      <c r="I71" s="43"/>
      <c r="J71" s="43"/>
      <c r="K71" s="43"/>
      <c r="L71" s="45"/>
      <c r="M71" s="52"/>
      <c r="N71" s="17"/>
      <c r="O71" s="43"/>
      <c r="P71" s="43"/>
      <c r="Q71" s="53"/>
      <c r="R71" s="18"/>
      <c r="S71" s="16"/>
      <c r="T71" s="19"/>
      <c r="U71" s="8"/>
      <c r="V71" s="8"/>
      <c r="W71" s="8"/>
    </row>
    <row r="72" spans="1:23" s="12" customFormat="1" ht="14.25" customHeight="1">
      <c r="A72" s="50"/>
      <c r="B72" s="11"/>
      <c r="C72" s="24"/>
      <c r="D72" s="25"/>
      <c r="E72" s="43"/>
      <c r="F72" s="43"/>
      <c r="G72" s="43"/>
      <c r="H72" s="44"/>
      <c r="I72" s="43"/>
      <c r="J72" s="43"/>
      <c r="K72" s="43"/>
      <c r="L72" s="45"/>
      <c r="M72" s="52"/>
      <c r="N72" s="17"/>
      <c r="O72" s="43"/>
      <c r="P72" s="43"/>
      <c r="Q72" s="53"/>
      <c r="R72" s="18"/>
      <c r="S72" s="16"/>
      <c r="T72" s="19"/>
      <c r="U72" s="8"/>
      <c r="V72" s="8"/>
      <c r="W72" s="8"/>
    </row>
    <row r="73" spans="1:24" ht="14.25" customHeight="1">
      <c r="A73" s="50"/>
      <c r="B73" s="11"/>
      <c r="C73" s="24"/>
      <c r="D73" s="35"/>
      <c r="E73" s="43"/>
      <c r="F73" s="43"/>
      <c r="G73" s="43"/>
      <c r="H73" s="44"/>
      <c r="I73" s="43"/>
      <c r="J73" s="43"/>
      <c r="K73" s="43"/>
      <c r="L73" s="45"/>
      <c r="M73" s="52"/>
      <c r="N73" s="17"/>
      <c r="O73" s="43"/>
      <c r="P73" s="43"/>
      <c r="Q73" s="53"/>
      <c r="R73" s="18"/>
      <c r="S73" s="16"/>
      <c r="T73" s="19"/>
      <c r="U73" s="8"/>
      <c r="V73" s="8"/>
      <c r="W73" s="8"/>
      <c r="X73" s="12"/>
    </row>
    <row r="74" spans="1:24" ht="14.25" customHeight="1">
      <c r="A74" s="50"/>
      <c r="B74" s="11"/>
      <c r="C74" s="24"/>
      <c r="D74" s="35"/>
      <c r="E74" s="43"/>
      <c r="F74" s="43"/>
      <c r="G74" s="43"/>
      <c r="H74" s="44"/>
      <c r="I74" s="43"/>
      <c r="J74" s="43"/>
      <c r="K74" s="43"/>
      <c r="L74" s="45"/>
      <c r="M74" s="52"/>
      <c r="N74" s="17"/>
      <c r="O74" s="43"/>
      <c r="P74" s="43"/>
      <c r="Q74" s="53"/>
      <c r="R74" s="18"/>
      <c r="S74" s="16"/>
      <c r="T74" s="19"/>
      <c r="U74" s="8"/>
      <c r="V74" s="8"/>
      <c r="W74" s="8"/>
      <c r="X74" s="12"/>
    </row>
    <row r="75" spans="1:24" ht="14.25" customHeight="1">
      <c r="A75" s="50"/>
      <c r="B75" s="11"/>
      <c r="C75" s="24"/>
      <c r="D75" s="35"/>
      <c r="E75" s="43"/>
      <c r="F75" s="43"/>
      <c r="G75" s="43"/>
      <c r="H75" s="44"/>
      <c r="I75" s="43"/>
      <c r="J75" s="43"/>
      <c r="K75" s="43"/>
      <c r="L75" s="45"/>
      <c r="M75" s="52"/>
      <c r="N75" s="17"/>
      <c r="O75" s="43"/>
      <c r="P75" s="43"/>
      <c r="Q75" s="53"/>
      <c r="R75" s="18"/>
      <c r="S75" s="16"/>
      <c r="T75" s="19"/>
      <c r="U75" s="8"/>
      <c r="V75" s="8"/>
      <c r="W75" s="8"/>
      <c r="X75" s="12"/>
    </row>
    <row r="76" spans="1:24" ht="14.25" customHeight="1">
      <c r="A76" s="50"/>
      <c r="B76" s="11"/>
      <c r="C76" s="24"/>
      <c r="D76" s="35"/>
      <c r="E76" s="43"/>
      <c r="F76" s="43"/>
      <c r="G76" s="43"/>
      <c r="H76" s="44"/>
      <c r="I76" s="43"/>
      <c r="J76" s="43"/>
      <c r="K76" s="43"/>
      <c r="L76" s="45"/>
      <c r="M76" s="52"/>
      <c r="N76" s="17"/>
      <c r="O76" s="43"/>
      <c r="P76" s="43"/>
      <c r="Q76" s="53"/>
      <c r="R76" s="18"/>
      <c r="S76" s="16"/>
      <c r="T76" s="19"/>
      <c r="U76" s="8"/>
      <c r="V76" s="8"/>
      <c r="W76" s="8"/>
      <c r="X76" s="12"/>
    </row>
    <row r="77" spans="1:24" ht="14.25" customHeight="1">
      <c r="A77" s="50"/>
      <c r="B77" s="11"/>
      <c r="C77" s="24"/>
      <c r="D77" s="35"/>
      <c r="E77" s="43"/>
      <c r="F77" s="43"/>
      <c r="G77" s="43"/>
      <c r="H77" s="44"/>
      <c r="I77" s="43"/>
      <c r="J77" s="43"/>
      <c r="K77" s="43"/>
      <c r="L77" s="45"/>
      <c r="M77" s="52"/>
      <c r="N77" s="17"/>
      <c r="O77" s="43"/>
      <c r="P77" s="43"/>
      <c r="Q77" s="53"/>
      <c r="R77" s="18"/>
      <c r="S77" s="16"/>
      <c r="T77" s="19"/>
      <c r="U77" s="8"/>
      <c r="V77" s="8"/>
      <c r="W77" s="8"/>
      <c r="X77" s="12"/>
    </row>
    <row r="78" spans="1:24" ht="14.25" customHeight="1">
      <c r="A78" s="50"/>
      <c r="B78" s="11"/>
      <c r="C78" s="24"/>
      <c r="D78" s="35"/>
      <c r="E78" s="43"/>
      <c r="F78" s="43"/>
      <c r="G78" s="43"/>
      <c r="H78" s="44"/>
      <c r="I78" s="43"/>
      <c r="J78" s="43"/>
      <c r="K78" s="43"/>
      <c r="L78" s="45"/>
      <c r="M78" s="52"/>
      <c r="N78" s="34"/>
      <c r="O78" s="43"/>
      <c r="P78" s="43"/>
      <c r="Q78" s="53"/>
      <c r="R78" s="18"/>
      <c r="S78" s="16"/>
      <c r="T78" s="19"/>
      <c r="U78" s="8"/>
      <c r="V78" s="8"/>
      <c r="W78" s="8"/>
      <c r="X78" s="12"/>
    </row>
    <row r="79" spans="1:24" ht="14.25" customHeight="1">
      <c r="A79" s="50"/>
      <c r="B79" s="11"/>
      <c r="C79" s="24"/>
      <c r="D79" s="35"/>
      <c r="E79" s="43"/>
      <c r="F79" s="43"/>
      <c r="G79" s="43"/>
      <c r="H79" s="44"/>
      <c r="I79" s="43"/>
      <c r="J79" s="43"/>
      <c r="K79" s="43"/>
      <c r="L79" s="45"/>
      <c r="M79" s="52"/>
      <c r="N79" s="17"/>
      <c r="O79" s="43"/>
      <c r="P79" s="43"/>
      <c r="Q79" s="53"/>
      <c r="R79" s="18"/>
      <c r="S79" s="16"/>
      <c r="T79" s="19"/>
      <c r="U79" s="8"/>
      <c r="V79" s="8"/>
      <c r="W79" s="8"/>
      <c r="X79" s="12"/>
    </row>
    <row r="80" spans="1:16" ht="14.25" customHeight="1">
      <c r="A80" s="12"/>
      <c r="B80" s="12"/>
      <c r="C80" s="55"/>
      <c r="D80" s="55"/>
      <c r="E80" s="12"/>
      <c r="F80" s="12"/>
      <c r="G80" s="12"/>
      <c r="H80" s="56"/>
      <c r="I80" s="56"/>
      <c r="J80" s="56"/>
      <c r="K80" s="56"/>
      <c r="L80" s="56"/>
      <c r="M80" s="12"/>
      <c r="N80" s="56"/>
      <c r="P80"/>
    </row>
    <row r="81" spans="1:24" ht="14.25" customHeight="1">
      <c r="A81" s="5"/>
      <c r="B81" s="5"/>
      <c r="C81" s="6"/>
      <c r="D81" s="20"/>
      <c r="E81" s="21"/>
      <c r="F81" s="21"/>
      <c r="G81" s="21"/>
      <c r="H81" s="26"/>
      <c r="I81" s="26"/>
      <c r="J81" s="26"/>
      <c r="K81" s="26"/>
      <c r="L81" s="26"/>
      <c r="M81" s="21"/>
      <c r="N81" s="26"/>
      <c r="O81" s="21"/>
      <c r="P81" s="26"/>
      <c r="Q81" s="21"/>
      <c r="R81" s="21"/>
      <c r="S81" s="21"/>
      <c r="T81" s="21"/>
      <c r="U81" s="21"/>
      <c r="V81" s="5"/>
      <c r="W81" s="5"/>
      <c r="X81" s="5"/>
    </row>
    <row r="82" spans="1:21" ht="14.25" customHeight="1">
      <c r="A82" s="5"/>
      <c r="B82" s="5"/>
      <c r="C82" s="6"/>
      <c r="D82" s="20"/>
      <c r="E82" s="21"/>
      <c r="F82" s="21"/>
      <c r="G82" s="21"/>
      <c r="H82" s="26"/>
      <c r="I82" s="26"/>
      <c r="J82" s="26"/>
      <c r="K82" s="26"/>
      <c r="L82" s="26"/>
      <c r="M82" s="21"/>
      <c r="N82" s="26"/>
      <c r="O82" s="21"/>
      <c r="P82" s="26"/>
      <c r="Q82" s="21"/>
      <c r="R82" s="21"/>
      <c r="S82" s="21"/>
      <c r="T82" s="21"/>
      <c r="U82" s="21"/>
    </row>
    <row r="83" spans="1:24" ht="14.25" customHeight="1">
      <c r="A83" s="5"/>
      <c r="B83" s="5"/>
      <c r="C83" s="6"/>
      <c r="D83" s="20"/>
      <c r="E83" s="21"/>
      <c r="F83" s="21"/>
      <c r="G83" s="21"/>
      <c r="H83" s="26"/>
      <c r="I83" s="26"/>
      <c r="J83" s="26"/>
      <c r="K83" s="26"/>
      <c r="L83" s="26"/>
      <c r="M83" s="21"/>
      <c r="N83" s="26"/>
      <c r="O83" s="21"/>
      <c r="P83" s="26"/>
      <c r="Q83" s="21"/>
      <c r="R83" s="21"/>
      <c r="S83" s="21"/>
      <c r="T83" s="21"/>
      <c r="U83" s="21"/>
      <c r="V83" s="5"/>
      <c r="W83" s="5"/>
      <c r="X83" s="5"/>
    </row>
    <row r="84" spans="1:24" ht="14.25" customHeight="1">
      <c r="A84" s="5"/>
      <c r="B84" s="5"/>
      <c r="C84" s="6"/>
      <c r="D84" s="20"/>
      <c r="E84" s="21"/>
      <c r="F84" s="21"/>
      <c r="G84" s="21"/>
      <c r="H84" s="26"/>
      <c r="I84" s="26"/>
      <c r="J84" s="26"/>
      <c r="K84" s="26"/>
      <c r="L84" s="26"/>
      <c r="M84" s="21"/>
      <c r="N84" s="26"/>
      <c r="O84" s="21"/>
      <c r="P84" s="26"/>
      <c r="Q84" s="21"/>
      <c r="R84" s="21"/>
      <c r="S84" s="21"/>
      <c r="T84" s="21"/>
      <c r="U84" s="21"/>
      <c r="V84" s="5"/>
      <c r="W84" s="5"/>
      <c r="X84" s="5"/>
    </row>
    <row r="85" spans="1:24" ht="14.25" customHeight="1">
      <c r="A85" s="5"/>
      <c r="B85" s="5"/>
      <c r="C85" s="6"/>
      <c r="D85" s="20"/>
      <c r="E85" s="21"/>
      <c r="F85" s="21"/>
      <c r="G85" s="21"/>
      <c r="H85" s="26"/>
      <c r="I85" s="26"/>
      <c r="J85" s="26"/>
      <c r="K85" s="26"/>
      <c r="L85" s="26"/>
      <c r="M85" s="21"/>
      <c r="N85" s="26"/>
      <c r="O85" s="21"/>
      <c r="P85" s="26"/>
      <c r="Q85" s="21"/>
      <c r="R85" s="21"/>
      <c r="S85" s="21"/>
      <c r="T85" s="21"/>
      <c r="U85" s="21"/>
      <c r="V85" s="5"/>
      <c r="W85" s="5"/>
      <c r="X85" s="5"/>
    </row>
    <row r="86" spans="1:24" ht="14.25" customHeight="1">
      <c r="A86" s="5"/>
      <c r="B86" s="5"/>
      <c r="C86" s="6"/>
      <c r="D86" s="20"/>
      <c r="E86" s="21"/>
      <c r="F86" s="21"/>
      <c r="G86" s="21"/>
      <c r="H86" s="26"/>
      <c r="I86" s="26"/>
      <c r="J86" s="26"/>
      <c r="K86" s="26"/>
      <c r="L86" s="26"/>
      <c r="M86" s="21"/>
      <c r="N86" s="26"/>
      <c r="O86" s="21"/>
      <c r="P86" s="26"/>
      <c r="Q86" s="21"/>
      <c r="R86" s="21"/>
      <c r="S86" s="21"/>
      <c r="T86" s="21"/>
      <c r="U86" s="21"/>
      <c r="V86" s="5"/>
      <c r="W86" s="5"/>
      <c r="X86" s="5"/>
    </row>
    <row r="87" spans="1:24" ht="14.25" customHeight="1">
      <c r="A87" s="5"/>
      <c r="B87" s="5"/>
      <c r="C87" s="6"/>
      <c r="D87" s="20"/>
      <c r="E87" s="21"/>
      <c r="F87" s="21"/>
      <c r="G87" s="21"/>
      <c r="H87" s="26"/>
      <c r="I87" s="26"/>
      <c r="J87" s="26"/>
      <c r="K87" s="26"/>
      <c r="L87" s="26"/>
      <c r="M87" s="21"/>
      <c r="N87" s="26"/>
      <c r="O87" s="21"/>
      <c r="P87" s="26"/>
      <c r="Q87" s="21"/>
      <c r="R87" s="21"/>
      <c r="S87" s="21"/>
      <c r="T87" s="21"/>
      <c r="U87" s="21"/>
      <c r="V87" s="5"/>
      <c r="W87" s="5"/>
      <c r="X87" s="5"/>
    </row>
    <row r="88" spans="1:21" ht="14.25" customHeight="1">
      <c r="A88" s="5"/>
      <c r="B88" s="5"/>
      <c r="C88" s="6"/>
      <c r="D88" s="20"/>
      <c r="E88" s="21"/>
      <c r="F88" s="21"/>
      <c r="G88" s="21"/>
      <c r="H88" s="26"/>
      <c r="I88" s="26"/>
      <c r="J88" s="26"/>
      <c r="K88" s="26"/>
      <c r="L88" s="26"/>
      <c r="M88" s="21"/>
      <c r="N88" s="26"/>
      <c r="O88" s="21"/>
      <c r="P88" s="26"/>
      <c r="Q88" s="21"/>
      <c r="R88" s="21"/>
      <c r="S88" s="21"/>
      <c r="T88" s="21"/>
      <c r="U88" s="21"/>
    </row>
    <row r="89" spans="1:21" ht="14.25" customHeight="1">
      <c r="A89" s="5"/>
      <c r="B89" s="5"/>
      <c r="C89" s="6"/>
      <c r="D89" s="20"/>
      <c r="E89" s="21"/>
      <c r="F89" s="21"/>
      <c r="G89" s="21"/>
      <c r="H89" s="26"/>
      <c r="I89" s="26"/>
      <c r="J89" s="26"/>
      <c r="K89" s="26"/>
      <c r="L89" s="26"/>
      <c r="M89" s="21"/>
      <c r="N89" s="26"/>
      <c r="O89" s="21"/>
      <c r="P89" s="26"/>
      <c r="Q89" s="21"/>
      <c r="R89" s="21"/>
      <c r="S89" s="21"/>
      <c r="T89" s="21"/>
      <c r="U89" s="21"/>
    </row>
    <row r="90" spans="1:21" ht="14.25">
      <c r="A90" s="5"/>
      <c r="B90" s="5"/>
      <c r="C90" s="6"/>
      <c r="D90" s="6"/>
      <c r="E90" s="5"/>
      <c r="F90" s="5"/>
      <c r="G90" s="5"/>
      <c r="H90" s="7"/>
      <c r="I90" s="7"/>
      <c r="J90" s="7"/>
      <c r="K90" s="7"/>
      <c r="L90" s="7"/>
      <c r="M90" s="5"/>
      <c r="N90" s="7"/>
      <c r="O90" s="5"/>
      <c r="P90" s="7"/>
      <c r="Q90" s="5"/>
      <c r="R90" s="5"/>
      <c r="S90" s="5"/>
      <c r="T90" s="5"/>
      <c r="U90" s="5"/>
    </row>
    <row r="91" spans="1:21" ht="14.25">
      <c r="A91" s="5"/>
      <c r="B91" s="5"/>
      <c r="C91" s="6"/>
      <c r="D91" s="6"/>
      <c r="E91" s="5"/>
      <c r="F91" s="5"/>
      <c r="G91" s="5"/>
      <c r="H91" s="7"/>
      <c r="I91" s="7"/>
      <c r="J91" s="7"/>
      <c r="K91" s="7"/>
      <c r="L91" s="7"/>
      <c r="M91" s="5"/>
      <c r="N91" s="7"/>
      <c r="O91" s="5"/>
      <c r="P91" s="7"/>
      <c r="Q91" s="5"/>
      <c r="R91" s="5"/>
      <c r="S91" s="5"/>
      <c r="T91" s="5"/>
      <c r="U91" s="5"/>
    </row>
    <row r="92" spans="1:21" ht="14.25">
      <c r="A92" s="5"/>
      <c r="B92" s="5"/>
      <c r="C92" s="6"/>
      <c r="D92" s="6"/>
      <c r="E92" s="5"/>
      <c r="F92" s="5"/>
      <c r="G92" s="5"/>
      <c r="H92" s="7"/>
      <c r="I92" s="7"/>
      <c r="J92" s="7"/>
      <c r="K92" s="7"/>
      <c r="L92" s="7"/>
      <c r="M92" s="5"/>
      <c r="N92" s="7"/>
      <c r="O92" s="5"/>
      <c r="P92" s="7"/>
      <c r="Q92" s="5"/>
      <c r="R92" s="5"/>
      <c r="S92" s="5"/>
      <c r="T92" s="5"/>
      <c r="U92" s="5"/>
    </row>
    <row r="93" spans="1:21" ht="14.25">
      <c r="A93" s="5"/>
      <c r="B93" s="5"/>
      <c r="C93" s="6"/>
      <c r="D93" s="6"/>
      <c r="E93" s="5"/>
      <c r="F93" s="5"/>
      <c r="G93" s="5"/>
      <c r="H93" s="7"/>
      <c r="I93" s="7"/>
      <c r="J93" s="7"/>
      <c r="K93" s="7"/>
      <c r="L93" s="7"/>
      <c r="M93" s="5"/>
      <c r="N93" s="7"/>
      <c r="O93" s="5"/>
      <c r="P93" s="7"/>
      <c r="Q93" s="5"/>
      <c r="R93" s="5"/>
      <c r="S93" s="5"/>
      <c r="T93" s="5"/>
      <c r="U93" s="5"/>
    </row>
    <row r="94" spans="1:21" ht="14.25">
      <c r="A94" s="5"/>
      <c r="B94" s="5"/>
      <c r="C94" s="6"/>
      <c r="D94" s="6"/>
      <c r="E94" s="5"/>
      <c r="F94" s="5"/>
      <c r="G94" s="5"/>
      <c r="H94" s="7"/>
      <c r="I94" s="7"/>
      <c r="J94" s="7"/>
      <c r="K94" s="7"/>
      <c r="L94" s="7"/>
      <c r="M94" s="5"/>
      <c r="N94" s="7"/>
      <c r="O94" s="5"/>
      <c r="P94" s="7"/>
      <c r="Q94" s="5"/>
      <c r="R94" s="5"/>
      <c r="S94" s="5"/>
      <c r="T94" s="5"/>
      <c r="U94" s="5"/>
    </row>
    <row r="95" spans="1:21" ht="14.25">
      <c r="A95" s="5"/>
      <c r="B95" s="5"/>
      <c r="C95" s="6"/>
      <c r="D95" s="6"/>
      <c r="E95" s="5"/>
      <c r="F95" s="5"/>
      <c r="G95" s="5"/>
      <c r="H95" s="7"/>
      <c r="I95" s="7"/>
      <c r="J95" s="7"/>
      <c r="K95" s="7"/>
      <c r="L95" s="7"/>
      <c r="M95" s="5"/>
      <c r="N95" s="7"/>
      <c r="O95" s="5"/>
      <c r="P95" s="7"/>
      <c r="Q95" s="5"/>
      <c r="R95" s="5"/>
      <c r="S95" s="5"/>
      <c r="T95" s="5"/>
      <c r="U95" s="5"/>
    </row>
    <row r="96" spans="1:21" ht="14.25">
      <c r="A96" s="5"/>
      <c r="B96" s="5"/>
      <c r="C96" s="6"/>
      <c r="D96" s="6"/>
      <c r="E96" s="5"/>
      <c r="F96" s="5"/>
      <c r="G96" s="5"/>
      <c r="H96" s="7"/>
      <c r="I96" s="7"/>
      <c r="J96" s="7"/>
      <c r="K96" s="7"/>
      <c r="L96" s="7"/>
      <c r="M96" s="5"/>
      <c r="N96" s="7"/>
      <c r="O96" s="5"/>
      <c r="P96" s="7"/>
      <c r="Q96" s="5"/>
      <c r="R96" s="5"/>
      <c r="S96" s="5"/>
      <c r="T96" s="5"/>
      <c r="U96" s="5"/>
    </row>
  </sheetData>
  <sheetProtection/>
  <mergeCells count="1">
    <mergeCell ref="A42:B42"/>
  </mergeCells>
  <printOptions/>
  <pageMargins left="0" right="0" top="0.55" bottom="0.4" header="0.25" footer="0.2"/>
  <pageSetup fitToHeight="0" fitToWidth="1" horizontalDpi="600" verticalDpi="600" orientation="landscape" paperSize="5" scale="48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66" customWidth="1"/>
    <col min="6" max="6" width="15.28125" style="66" customWidth="1"/>
    <col min="7" max="7" width="15.140625" style="66" customWidth="1"/>
    <col min="8" max="9" width="15.00390625" style="66" customWidth="1"/>
    <col min="10" max="10" width="16.140625" style="66" customWidth="1"/>
    <col min="11" max="11" width="19.7109375" style="66" customWidth="1"/>
    <col min="12" max="12" width="14.140625" style="66" customWidth="1"/>
    <col min="13" max="13" width="12.7109375" style="66" customWidth="1"/>
    <col min="14" max="14" width="9.57421875" style="66" customWidth="1"/>
    <col min="15" max="15" width="10.57421875" style="0" customWidth="1"/>
    <col min="16" max="16" width="14.421875" style="0" customWidth="1"/>
    <col min="17" max="17" width="15.8515625" style="0" bestFit="1" customWidth="1"/>
    <col min="18" max="18" width="8.421875" style="0" customWidth="1"/>
    <col min="19" max="19" width="15.140625" style="0" customWidth="1"/>
  </cols>
  <sheetData>
    <row r="1" spans="1:19" s="15" customFormat="1" ht="21" customHeight="1">
      <c r="A1" s="94" t="s">
        <v>58</v>
      </c>
      <c r="B1" s="95"/>
      <c r="C1" s="96"/>
      <c r="D1" s="96"/>
      <c r="E1" s="95"/>
      <c r="F1" s="95"/>
      <c r="G1" s="95"/>
      <c r="H1" s="97"/>
      <c r="I1" s="97"/>
      <c r="J1" s="98" t="s">
        <v>26</v>
      </c>
      <c r="K1" s="98"/>
      <c r="L1" s="95"/>
      <c r="M1" s="98" t="s">
        <v>22</v>
      </c>
      <c r="N1" s="95"/>
      <c r="O1" s="97"/>
      <c r="P1" s="95"/>
      <c r="Q1" s="95"/>
      <c r="R1" s="95"/>
      <c r="S1" s="95"/>
    </row>
    <row r="2" spans="1:22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67"/>
      <c r="O2" s="21"/>
      <c r="P2" s="21"/>
      <c r="Q2" s="21"/>
      <c r="R2" s="21"/>
      <c r="S2" s="21"/>
      <c r="T2" s="5"/>
      <c r="U2" s="5"/>
      <c r="V2" s="5"/>
    </row>
    <row r="3" spans="1:22" s="1" customFormat="1" ht="82.5" customHeight="1" thickBot="1">
      <c r="A3" s="99" t="s">
        <v>4</v>
      </c>
      <c r="B3" s="99" t="s">
        <v>5</v>
      </c>
      <c r="C3" s="100" t="s">
        <v>6</v>
      </c>
      <c r="D3" s="101" t="s">
        <v>7</v>
      </c>
      <c r="E3" s="112" t="s">
        <v>12</v>
      </c>
      <c r="F3" s="112" t="s">
        <v>195</v>
      </c>
      <c r="G3" s="112" t="s">
        <v>194</v>
      </c>
      <c r="H3" s="112" t="s">
        <v>3</v>
      </c>
      <c r="I3" s="102" t="s">
        <v>121</v>
      </c>
      <c r="J3" s="102" t="s">
        <v>122</v>
      </c>
      <c r="K3" s="112" t="s">
        <v>1</v>
      </c>
      <c r="L3" s="112" t="s">
        <v>15</v>
      </c>
      <c r="M3" s="112" t="s">
        <v>8</v>
      </c>
      <c r="N3" s="113" t="s">
        <v>9</v>
      </c>
      <c r="O3" s="101" t="s">
        <v>8</v>
      </c>
      <c r="P3" s="101" t="s">
        <v>10</v>
      </c>
      <c r="Q3" s="101" t="s">
        <v>21</v>
      </c>
      <c r="R3" s="101" t="s">
        <v>11</v>
      </c>
      <c r="S3" s="101" t="s">
        <v>16</v>
      </c>
      <c r="T3" s="4"/>
      <c r="U3" s="4"/>
      <c r="V3" s="4"/>
    </row>
    <row r="4" spans="1:22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68"/>
      <c r="K4" s="73">
        <v>7500000</v>
      </c>
      <c r="L4" s="68"/>
      <c r="M4" s="68"/>
      <c r="N4" s="68"/>
      <c r="O4" s="40"/>
      <c r="P4" s="40"/>
      <c r="Q4" s="40"/>
      <c r="R4" s="40"/>
      <c r="S4" s="40"/>
      <c r="T4" s="5"/>
      <c r="U4" s="5"/>
      <c r="V4" s="5"/>
    </row>
    <row r="5" spans="1:19" ht="12.75">
      <c r="A5" s="63"/>
      <c r="B5" s="62"/>
      <c r="C5" s="77"/>
      <c r="D5" s="61"/>
      <c r="E5" s="78"/>
      <c r="F5" s="78"/>
      <c r="H5" s="79"/>
      <c r="I5" s="79"/>
      <c r="K5" s="74"/>
      <c r="P5" s="81"/>
      <c r="Q5" s="80"/>
      <c r="R5" s="82"/>
      <c r="S5" s="83"/>
    </row>
    <row r="6" spans="1:22" s="12" customFormat="1" ht="28.5">
      <c r="A6" s="60" t="s">
        <v>48</v>
      </c>
      <c r="B6" s="60" t="s">
        <v>49</v>
      </c>
      <c r="C6" s="84">
        <v>44198</v>
      </c>
      <c r="D6" s="60" t="s">
        <v>50</v>
      </c>
      <c r="E6" s="85">
        <v>64980</v>
      </c>
      <c r="F6" s="85">
        <v>0</v>
      </c>
      <c r="G6" s="85">
        <v>64980</v>
      </c>
      <c r="H6" s="86">
        <v>-25000</v>
      </c>
      <c r="I6" s="152">
        <f>1950.99+2039.63</f>
        <v>3990.62</v>
      </c>
      <c r="J6" s="85">
        <f>G6+H6</f>
        <v>39980</v>
      </c>
      <c r="K6" s="85"/>
      <c r="L6" s="85">
        <f>J6</f>
        <v>39980</v>
      </c>
      <c r="M6" s="126">
        <v>44307</v>
      </c>
      <c r="N6" s="85"/>
      <c r="O6" s="85"/>
      <c r="P6" s="115" t="s">
        <v>23</v>
      </c>
      <c r="Q6" s="90" t="s">
        <v>51</v>
      </c>
      <c r="R6" s="90" t="s">
        <v>88</v>
      </c>
      <c r="S6" s="60" t="s">
        <v>37</v>
      </c>
      <c r="T6" s="8"/>
      <c r="U6" s="8"/>
      <c r="V6" s="8"/>
    </row>
    <row r="7" spans="1:24" s="12" customFormat="1" ht="42.75">
      <c r="A7" s="14" t="s">
        <v>149</v>
      </c>
      <c r="B7" s="14" t="s">
        <v>150</v>
      </c>
      <c r="C7" s="38">
        <v>44320</v>
      </c>
      <c r="D7" s="14" t="s">
        <v>151</v>
      </c>
      <c r="E7" s="127">
        <v>77777.82</v>
      </c>
      <c r="F7" s="127">
        <v>0</v>
      </c>
      <c r="G7" s="57">
        <f>E7</f>
        <v>77777.82</v>
      </c>
      <c r="H7" s="58">
        <v>-25000</v>
      </c>
      <c r="I7" s="153">
        <f>5690.52+840</f>
        <v>6530.52</v>
      </c>
      <c r="J7" s="57">
        <f>SUM(G7:I7)</f>
        <v>59308.34000000001</v>
      </c>
      <c r="K7" s="57"/>
      <c r="L7" s="57">
        <f>J7</f>
        <v>59308.34000000001</v>
      </c>
      <c r="M7" s="84">
        <v>45131</v>
      </c>
      <c r="N7" s="124"/>
      <c r="O7" s="36">
        <v>45134</v>
      </c>
      <c r="P7" s="57" t="s">
        <v>23</v>
      </c>
      <c r="Q7" s="57" t="s">
        <v>152</v>
      </c>
      <c r="R7" s="115" t="s">
        <v>88</v>
      </c>
      <c r="S7" s="60" t="s">
        <v>40</v>
      </c>
      <c r="T7" s="90"/>
      <c r="U7" s="60"/>
      <c r="V7" s="8"/>
      <c r="W7" s="8"/>
      <c r="X7" s="8"/>
    </row>
    <row r="8" spans="1:19" ht="12.75">
      <c r="A8" s="31"/>
      <c r="C8" s="65"/>
      <c r="D8" s="33"/>
      <c r="E8" s="69"/>
      <c r="F8" s="70"/>
      <c r="G8" s="75"/>
      <c r="H8" s="76"/>
      <c r="I8" s="76"/>
      <c r="J8" s="75"/>
      <c r="K8" s="75"/>
      <c r="P8" s="31"/>
      <c r="R8" s="31"/>
      <c r="S8" s="31"/>
    </row>
    <row r="9" spans="3:19" ht="12.75" customHeight="1">
      <c r="C9" s="65"/>
      <c r="D9" s="33"/>
      <c r="E9" s="69"/>
      <c r="F9" s="70"/>
      <c r="G9" s="75"/>
      <c r="H9" s="76"/>
      <c r="I9" s="76"/>
      <c r="J9" s="75"/>
      <c r="K9" s="75"/>
      <c r="P9" s="31"/>
      <c r="R9" s="31"/>
      <c r="S9" s="31"/>
    </row>
    <row r="10" spans="3:19" ht="12.75">
      <c r="C10" s="65"/>
      <c r="D10" s="33"/>
      <c r="E10" s="69"/>
      <c r="F10" s="70"/>
      <c r="G10" s="75"/>
      <c r="H10" s="76"/>
      <c r="I10" s="76"/>
      <c r="J10" s="75"/>
      <c r="K10" s="75"/>
      <c r="P10" s="31"/>
      <c r="R10" s="31"/>
      <c r="S10" s="31"/>
    </row>
    <row r="11" spans="3:19" ht="12.75">
      <c r="C11" s="65"/>
      <c r="D11" s="33"/>
      <c r="E11" s="69"/>
      <c r="F11" s="70"/>
      <c r="G11" s="75"/>
      <c r="H11" s="76"/>
      <c r="I11" s="76"/>
      <c r="J11" s="75"/>
      <c r="K11" s="75"/>
      <c r="P11" s="31"/>
      <c r="R11" s="31"/>
      <c r="S11" s="31"/>
    </row>
    <row r="12" spans="3:11" ht="12.75">
      <c r="C12" s="64"/>
      <c r="D12" s="32"/>
      <c r="E12" s="69"/>
      <c r="F12" s="71"/>
      <c r="G12" s="75"/>
      <c r="H12" s="76"/>
      <c r="I12" s="76"/>
      <c r="J12" s="75"/>
      <c r="K12" s="75"/>
    </row>
    <row r="13" spans="3:11" ht="12.75">
      <c r="C13" s="64"/>
      <c r="D13" s="32"/>
      <c r="E13" s="69"/>
      <c r="F13" s="71"/>
      <c r="G13" s="75"/>
      <c r="H13" s="76"/>
      <c r="I13" s="76"/>
      <c r="J13" s="75"/>
      <c r="K13" s="75"/>
    </row>
    <row r="14" spans="3:11" ht="12.75">
      <c r="C14" s="64"/>
      <c r="D14" s="32"/>
      <c r="E14" s="69"/>
      <c r="F14" s="71"/>
      <c r="G14" s="75"/>
      <c r="H14" s="76"/>
      <c r="I14" s="76"/>
      <c r="J14" s="75"/>
      <c r="K14" s="75"/>
    </row>
    <row r="15" spans="3:11" ht="12.75">
      <c r="C15" s="64"/>
      <c r="D15" s="32"/>
      <c r="E15" s="69"/>
      <c r="F15" s="71"/>
      <c r="G15" s="75"/>
      <c r="H15" s="76"/>
      <c r="I15" s="76"/>
      <c r="J15" s="75"/>
      <c r="K15" s="75"/>
    </row>
    <row r="16" spans="3:11" ht="12.75">
      <c r="C16" s="64"/>
      <c r="D16" s="32"/>
      <c r="E16" s="69"/>
      <c r="F16" s="71"/>
      <c r="G16" s="75"/>
      <c r="H16" s="76"/>
      <c r="I16" s="76"/>
      <c r="J16" s="75"/>
      <c r="K16" s="75"/>
    </row>
    <row r="17" spans="3:11" ht="12.75">
      <c r="C17" s="64"/>
      <c r="D17" s="32"/>
      <c r="E17" s="69"/>
      <c r="F17" s="71"/>
      <c r="G17" s="75"/>
      <c r="H17" s="76"/>
      <c r="I17" s="76"/>
      <c r="J17" s="75"/>
      <c r="K17" s="75"/>
    </row>
    <row r="18" spans="3:11" ht="12.75">
      <c r="C18" s="64"/>
      <c r="D18" s="32"/>
      <c r="E18" s="69"/>
      <c r="F18" s="71"/>
      <c r="G18" s="75"/>
      <c r="H18" s="76"/>
      <c r="I18" s="76"/>
      <c r="J18" s="75"/>
      <c r="K18" s="75"/>
    </row>
    <row r="19" spans="3:11" ht="12.75">
      <c r="C19" s="64"/>
      <c r="D19" s="32"/>
      <c r="E19" s="69"/>
      <c r="F19" s="71"/>
      <c r="G19" s="75"/>
      <c r="H19" s="76"/>
      <c r="I19" s="76"/>
      <c r="J19" s="75"/>
      <c r="K19" s="75"/>
    </row>
    <row r="20" spans="3:11" ht="12.75">
      <c r="C20" s="64"/>
      <c r="D20" s="32"/>
      <c r="E20" s="69"/>
      <c r="F20" s="71"/>
      <c r="G20" s="75"/>
      <c r="H20" s="76"/>
      <c r="I20" s="76"/>
      <c r="J20" s="75"/>
      <c r="K20" s="75"/>
    </row>
    <row r="21" spans="3:11" ht="12.75">
      <c r="C21" s="64"/>
      <c r="D21" s="32"/>
      <c r="E21" s="69"/>
      <c r="F21" s="71"/>
      <c r="G21" s="75"/>
      <c r="H21" s="76"/>
      <c r="I21" s="76"/>
      <c r="J21" s="75"/>
      <c r="K21" s="75"/>
    </row>
    <row r="22" spans="3:11" ht="12.75">
      <c r="C22" s="64"/>
      <c r="D22" s="32"/>
      <c r="E22" s="69"/>
      <c r="F22" s="71"/>
      <c r="G22" s="75"/>
      <c r="H22" s="76"/>
      <c r="I22" s="76"/>
      <c r="J22" s="75"/>
      <c r="K22" s="75"/>
    </row>
    <row r="23" spans="3:11" ht="12.75">
      <c r="C23" s="64"/>
      <c r="D23" s="32"/>
      <c r="E23" s="69"/>
      <c r="F23" s="71"/>
      <c r="G23" s="75"/>
      <c r="H23" s="76"/>
      <c r="I23" s="76"/>
      <c r="J23" s="75"/>
      <c r="K23" s="75"/>
    </row>
    <row r="24" spans="3:11" ht="12.75">
      <c r="C24" s="64"/>
      <c r="D24" s="32"/>
      <c r="E24" s="69"/>
      <c r="F24" s="71"/>
      <c r="G24" s="75"/>
      <c r="H24" s="76"/>
      <c r="I24" s="76"/>
      <c r="J24" s="75"/>
      <c r="K24" s="75"/>
    </row>
    <row r="25" spans="3:11" ht="12.75">
      <c r="C25" s="64"/>
      <c r="D25" s="32"/>
      <c r="E25" s="69"/>
      <c r="F25" s="71"/>
      <c r="G25" s="75"/>
      <c r="H25" s="76"/>
      <c r="I25" s="76"/>
      <c r="J25" s="75"/>
      <c r="K25" s="75"/>
    </row>
    <row r="26" spans="3:11" ht="12.75">
      <c r="C26" s="64"/>
      <c r="D26" s="32"/>
      <c r="E26" s="69"/>
      <c r="F26" s="71"/>
      <c r="G26" s="75"/>
      <c r="H26" s="76"/>
      <c r="I26" s="76"/>
      <c r="J26" s="75"/>
      <c r="K26" s="75"/>
    </row>
    <row r="27" spans="3:11" ht="12.75">
      <c r="C27" s="64"/>
      <c r="D27" s="32"/>
      <c r="E27" s="69"/>
      <c r="F27" s="71"/>
      <c r="G27" s="75"/>
      <c r="H27" s="76"/>
      <c r="I27" s="76"/>
      <c r="J27" s="75"/>
      <c r="K27" s="75"/>
    </row>
    <row r="28" spans="3:11" ht="12.75">
      <c r="C28" s="64"/>
      <c r="D28" s="32"/>
      <c r="E28" s="69"/>
      <c r="F28" s="71"/>
      <c r="G28" s="75"/>
      <c r="H28" s="76"/>
      <c r="I28" s="76"/>
      <c r="J28" s="75"/>
      <c r="K28" s="75"/>
    </row>
    <row r="29" spans="3:11" ht="12.75">
      <c r="C29" s="64"/>
      <c r="D29" s="32"/>
      <c r="E29" s="69"/>
      <c r="F29" s="71"/>
      <c r="G29" s="75"/>
      <c r="H29" s="76"/>
      <c r="I29" s="76"/>
      <c r="J29" s="75"/>
      <c r="K29" s="75"/>
    </row>
    <row r="30" spans="3:11" ht="12.75">
      <c r="C30" s="64"/>
      <c r="D30" s="32"/>
      <c r="E30" s="69"/>
      <c r="F30" s="71"/>
      <c r="G30" s="75"/>
      <c r="H30" s="76"/>
      <c r="I30" s="76"/>
      <c r="J30" s="75"/>
      <c r="K30" s="75"/>
    </row>
    <row r="31" spans="3:11" ht="12.75">
      <c r="C31" s="64"/>
      <c r="D31" s="32"/>
      <c r="E31" s="69"/>
      <c r="F31" s="71"/>
      <c r="G31" s="75"/>
      <c r="H31" s="76"/>
      <c r="I31" s="76"/>
      <c r="J31" s="75"/>
      <c r="K31" s="75"/>
    </row>
    <row r="32" spans="3:11" ht="12.75">
      <c r="C32" s="64"/>
      <c r="D32" s="32"/>
      <c r="E32" s="69"/>
      <c r="F32" s="71"/>
      <c r="G32" s="75"/>
      <c r="H32" s="76"/>
      <c r="I32" s="76"/>
      <c r="J32" s="75"/>
      <c r="K32" s="75"/>
    </row>
    <row r="33" spans="3:11" ht="12.75">
      <c r="C33" s="64"/>
      <c r="D33" s="32"/>
      <c r="E33" s="69"/>
      <c r="F33" s="71"/>
      <c r="G33" s="75"/>
      <c r="H33" s="76"/>
      <c r="I33" s="76"/>
      <c r="J33" s="75"/>
      <c r="K33" s="75"/>
    </row>
    <row r="34" spans="3:11" ht="12.75">
      <c r="C34" s="64"/>
      <c r="D34" s="32"/>
      <c r="E34" s="69"/>
      <c r="F34" s="71"/>
      <c r="G34" s="75"/>
      <c r="H34" s="76"/>
      <c r="I34" s="76"/>
      <c r="J34" s="75"/>
      <c r="K34" s="75"/>
    </row>
    <row r="35" spans="3:11" ht="12.75">
      <c r="C35" s="64"/>
      <c r="D35" s="32"/>
      <c r="E35" s="69"/>
      <c r="F35" s="71"/>
      <c r="G35" s="75"/>
      <c r="H35" s="76"/>
      <c r="I35" s="76"/>
      <c r="J35" s="75"/>
      <c r="K35" s="75"/>
    </row>
    <row r="36" spans="3:11" ht="12.75">
      <c r="C36" s="64"/>
      <c r="D36" s="32"/>
      <c r="E36" s="69"/>
      <c r="F36" s="71"/>
      <c r="G36" s="75"/>
      <c r="H36" s="76"/>
      <c r="I36" s="76"/>
      <c r="J36" s="75"/>
      <c r="K36" s="75"/>
    </row>
    <row r="37" spans="3:11" ht="12.75">
      <c r="C37" s="64"/>
      <c r="D37" s="32"/>
      <c r="E37" s="69"/>
      <c r="F37" s="71"/>
      <c r="G37" s="75"/>
      <c r="H37" s="76"/>
      <c r="I37" s="76"/>
      <c r="J37" s="75"/>
      <c r="K37" s="75"/>
    </row>
    <row r="38" spans="3:11" ht="12.75">
      <c r="C38" s="64"/>
      <c r="D38" s="32"/>
      <c r="E38" s="69"/>
      <c r="F38" s="71"/>
      <c r="G38" s="75"/>
      <c r="H38" s="76"/>
      <c r="I38" s="76"/>
      <c r="J38" s="75"/>
      <c r="K38" s="75"/>
    </row>
    <row r="39" spans="3:11" ht="12.75">
      <c r="C39" s="64"/>
      <c r="D39" s="32"/>
      <c r="E39" s="69"/>
      <c r="F39" s="71"/>
      <c r="G39" s="75"/>
      <c r="H39" s="76"/>
      <c r="I39" s="76"/>
      <c r="J39" s="75"/>
      <c r="K39" s="75"/>
    </row>
    <row r="40" spans="3:11" ht="12.75">
      <c r="C40" s="64"/>
      <c r="D40" s="32"/>
      <c r="F40" s="71"/>
      <c r="G40" s="75"/>
      <c r="H40" s="76"/>
      <c r="I40" s="76"/>
      <c r="J40" s="75"/>
      <c r="K40" s="75"/>
    </row>
    <row r="41" spans="3:11" ht="12.75">
      <c r="C41" s="64"/>
      <c r="D41" s="32"/>
      <c r="F41" s="71"/>
      <c r="G41" s="75"/>
      <c r="H41" s="76"/>
      <c r="I41" s="76"/>
      <c r="J41" s="75"/>
      <c r="K41" s="75"/>
    </row>
    <row r="42" spans="3:11" ht="12.75">
      <c r="C42" s="64"/>
      <c r="D42" s="32"/>
      <c r="F42" s="71"/>
      <c r="G42" s="75"/>
      <c r="H42" s="76"/>
      <c r="I42" s="76"/>
      <c r="J42" s="75"/>
      <c r="K42" s="75"/>
    </row>
    <row r="43" spans="3:11" ht="12.75">
      <c r="C43" s="64"/>
      <c r="D43" s="32"/>
      <c r="F43" s="71"/>
      <c r="G43" s="75"/>
      <c r="H43" s="76"/>
      <c r="I43" s="76"/>
      <c r="J43" s="75"/>
      <c r="K43" s="75"/>
    </row>
    <row r="44" spans="3:11" ht="12.75">
      <c r="C44" s="64"/>
      <c r="D44" s="32"/>
      <c r="F44" s="72"/>
      <c r="G44" s="75"/>
      <c r="H44" s="76"/>
      <c r="I44" s="76"/>
      <c r="J44" s="75"/>
      <c r="K44" s="75"/>
    </row>
    <row r="45" spans="3:11" ht="12.75">
      <c r="C45" s="64"/>
      <c r="D45" s="32"/>
      <c r="F45" s="72"/>
      <c r="G45" s="75"/>
      <c r="H45" s="76"/>
      <c r="I45" s="76"/>
      <c r="J45" s="75"/>
      <c r="K45" s="75"/>
    </row>
    <row r="46" spans="3:11" ht="12.75">
      <c r="C46" s="64"/>
      <c r="D46" s="32"/>
      <c r="F46" s="72"/>
      <c r="G46" s="75"/>
      <c r="H46" s="76"/>
      <c r="I46" s="76"/>
      <c r="J46" s="75"/>
      <c r="K46" s="75"/>
    </row>
    <row r="47" spans="3:11" ht="12.75">
      <c r="C47" s="64"/>
      <c r="D47" s="32"/>
      <c r="F47" s="72"/>
      <c r="G47" s="75"/>
      <c r="H47" s="76"/>
      <c r="I47" s="76"/>
      <c r="J47" s="75"/>
      <c r="K47" s="75"/>
    </row>
    <row r="48" spans="3:11" ht="12.75">
      <c r="C48" s="64"/>
      <c r="D48" s="32"/>
      <c r="F48" s="72"/>
      <c r="G48" s="75"/>
      <c r="H48" s="76"/>
      <c r="I48" s="76"/>
      <c r="J48" s="75"/>
      <c r="K48" s="75"/>
    </row>
    <row r="49" spans="3:11" ht="12.75">
      <c r="C49" s="64"/>
      <c r="D49" s="32"/>
      <c r="F49" s="72"/>
      <c r="G49" s="75"/>
      <c r="H49" s="75"/>
      <c r="I49" s="75"/>
      <c r="J49" s="75"/>
      <c r="K49" s="75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66" customWidth="1"/>
    <col min="6" max="6" width="15.28125" style="66" customWidth="1"/>
    <col min="7" max="7" width="15.140625" style="66" customWidth="1"/>
    <col min="8" max="9" width="15.00390625" style="66" customWidth="1"/>
    <col min="10" max="10" width="16.140625" style="66" customWidth="1"/>
    <col min="11" max="11" width="19.7109375" style="66" customWidth="1"/>
    <col min="12" max="12" width="12.140625" style="66" bestFit="1" customWidth="1"/>
    <col min="13" max="13" width="19.140625" style="66" bestFit="1" customWidth="1"/>
    <col min="14" max="14" width="9.57421875" style="66" customWidth="1"/>
    <col min="15" max="15" width="6.140625" style="0" customWidth="1"/>
    <col min="16" max="16" width="14.421875" style="0" customWidth="1"/>
    <col min="17" max="17" width="13.28125" style="0" customWidth="1"/>
    <col min="18" max="18" width="8.421875" style="146" customWidth="1"/>
    <col min="19" max="19" width="15.140625" style="0" customWidth="1"/>
  </cols>
  <sheetData>
    <row r="1" spans="1:19" s="15" customFormat="1" ht="21" customHeight="1">
      <c r="A1" s="94" t="s">
        <v>27</v>
      </c>
      <c r="B1" s="95"/>
      <c r="C1" s="96"/>
      <c r="D1" s="96"/>
      <c r="E1" s="95"/>
      <c r="F1" s="95"/>
      <c r="G1" s="95"/>
      <c r="H1" s="97"/>
      <c r="I1" s="97"/>
      <c r="J1" s="98" t="s">
        <v>26</v>
      </c>
      <c r="K1" s="98"/>
      <c r="L1" s="95"/>
      <c r="M1" s="98" t="s">
        <v>22</v>
      </c>
      <c r="N1" s="95"/>
      <c r="O1" s="97"/>
      <c r="P1" s="95"/>
      <c r="Q1" s="95"/>
      <c r="R1" s="143"/>
      <c r="S1" s="95"/>
    </row>
    <row r="2" spans="1:22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67"/>
      <c r="O2" s="21"/>
      <c r="P2" s="21"/>
      <c r="Q2" s="21"/>
      <c r="R2" s="144"/>
      <c r="S2" s="21"/>
      <c r="T2" s="5"/>
      <c r="U2" s="5"/>
      <c r="V2" s="5"/>
    </row>
    <row r="3" spans="1:22" s="1" customFormat="1" ht="82.5" customHeight="1" thickBot="1">
      <c r="A3" s="99" t="s">
        <v>4</v>
      </c>
      <c r="B3" s="99" t="s">
        <v>5</v>
      </c>
      <c r="C3" s="100" t="s">
        <v>6</v>
      </c>
      <c r="D3" s="101" t="s">
        <v>7</v>
      </c>
      <c r="E3" s="112" t="s">
        <v>12</v>
      </c>
      <c r="F3" s="112" t="s">
        <v>195</v>
      </c>
      <c r="G3" s="112" t="s">
        <v>194</v>
      </c>
      <c r="H3" s="112" t="s">
        <v>3</v>
      </c>
      <c r="I3" s="102" t="s">
        <v>121</v>
      </c>
      <c r="J3" s="102" t="s">
        <v>122</v>
      </c>
      <c r="K3" s="112" t="s">
        <v>1</v>
      </c>
      <c r="L3" s="112" t="s">
        <v>15</v>
      </c>
      <c r="M3" s="112" t="s">
        <v>8</v>
      </c>
      <c r="N3" s="113" t="s">
        <v>9</v>
      </c>
      <c r="O3" s="101" t="s">
        <v>8</v>
      </c>
      <c r="P3" s="101" t="s">
        <v>10</v>
      </c>
      <c r="Q3" s="101" t="s">
        <v>21</v>
      </c>
      <c r="R3" s="142" t="s">
        <v>11</v>
      </c>
      <c r="S3" s="101" t="s">
        <v>16</v>
      </c>
      <c r="T3" s="4"/>
      <c r="U3" s="4"/>
      <c r="V3" s="4"/>
    </row>
    <row r="4" spans="1:22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68"/>
      <c r="K4" s="73">
        <v>10000000</v>
      </c>
      <c r="L4" s="68"/>
      <c r="M4" s="68"/>
      <c r="N4" s="68"/>
      <c r="O4" s="40"/>
      <c r="P4" s="40"/>
      <c r="Q4" s="40"/>
      <c r="R4" s="145"/>
      <c r="S4" s="40"/>
      <c r="T4" s="5"/>
      <c r="U4" s="5"/>
      <c r="V4" s="5"/>
    </row>
    <row r="5" spans="1:19" ht="12.75">
      <c r="A5" s="63"/>
      <c r="B5" s="62"/>
      <c r="C5" s="77"/>
      <c r="D5" s="61"/>
      <c r="E5" s="78"/>
      <c r="F5" s="78"/>
      <c r="H5" s="79"/>
      <c r="I5" s="79"/>
      <c r="K5" s="74"/>
      <c r="P5" s="81"/>
      <c r="Q5" s="80"/>
      <c r="R5" s="82"/>
      <c r="S5" s="83"/>
    </row>
    <row r="6" spans="1:19" ht="12.75">
      <c r="A6" s="31" t="s">
        <v>100</v>
      </c>
      <c r="B6" s="31" t="s">
        <v>100</v>
      </c>
      <c r="C6" s="65" t="s">
        <v>101</v>
      </c>
      <c r="D6" s="159" t="s">
        <v>102</v>
      </c>
      <c r="E6" s="122">
        <v>51667.36</v>
      </c>
      <c r="F6" s="70">
        <v>0</v>
      </c>
      <c r="G6" s="123">
        <f>E6</f>
        <v>51667.36</v>
      </c>
      <c r="H6" s="76">
        <v>50000</v>
      </c>
      <c r="I6" s="155">
        <f>19124.34+815.5</f>
        <v>19939.84</v>
      </c>
      <c r="J6" s="75">
        <f>G6-H6+I6</f>
        <v>21607.2</v>
      </c>
      <c r="K6" s="75"/>
      <c r="L6" s="66">
        <f>J6</f>
        <v>21607.2</v>
      </c>
      <c r="M6" s="2">
        <v>45104</v>
      </c>
      <c r="P6" s="31" t="s">
        <v>166</v>
      </c>
      <c r="Q6" s="31" t="s">
        <v>103</v>
      </c>
      <c r="R6" s="82" t="s">
        <v>88</v>
      </c>
      <c r="S6" s="31" t="s">
        <v>104</v>
      </c>
    </row>
    <row r="7" spans="1:24" s="12" customFormat="1" ht="57">
      <c r="A7" s="14" t="s">
        <v>30</v>
      </c>
      <c r="B7" s="14" t="s">
        <v>165</v>
      </c>
      <c r="C7" s="38">
        <v>44388</v>
      </c>
      <c r="D7" s="14" t="s">
        <v>102</v>
      </c>
      <c r="E7" s="127">
        <v>10000</v>
      </c>
      <c r="F7" s="127">
        <v>10000</v>
      </c>
      <c r="G7" s="57"/>
      <c r="H7" s="58">
        <v>50000</v>
      </c>
      <c r="I7" s="147">
        <v>1350.12</v>
      </c>
      <c r="J7" s="57"/>
      <c r="K7" s="57"/>
      <c r="L7" s="57"/>
      <c r="M7" s="87"/>
      <c r="N7" s="124"/>
      <c r="O7" s="125">
        <v>44439</v>
      </c>
      <c r="P7" s="57" t="s">
        <v>166</v>
      </c>
      <c r="Q7" s="57" t="s">
        <v>167</v>
      </c>
      <c r="R7" s="115" t="s">
        <v>88</v>
      </c>
      <c r="S7" s="31" t="s">
        <v>104</v>
      </c>
      <c r="T7" s="90"/>
      <c r="U7" s="60"/>
      <c r="V7" s="8"/>
      <c r="W7" s="8"/>
      <c r="X7" s="8"/>
    </row>
    <row r="8" spans="1:19" ht="12.75" customHeight="1">
      <c r="A8" s="31" t="s">
        <v>203</v>
      </c>
      <c r="B8" s="31" t="s">
        <v>204</v>
      </c>
      <c r="C8" s="65">
        <v>44429</v>
      </c>
      <c r="D8" s="159" t="s">
        <v>102</v>
      </c>
      <c r="E8" s="69">
        <v>500000</v>
      </c>
      <c r="F8" s="70">
        <v>500000</v>
      </c>
      <c r="G8" s="75">
        <v>50116.5</v>
      </c>
      <c r="H8" s="76">
        <v>50000</v>
      </c>
      <c r="I8" s="155">
        <v>15142.48</v>
      </c>
      <c r="J8" s="75"/>
      <c r="K8" s="75"/>
      <c r="P8" s="31" t="s">
        <v>166</v>
      </c>
      <c r="Q8" t="s">
        <v>171</v>
      </c>
      <c r="R8" s="82" t="s">
        <v>88</v>
      </c>
      <c r="S8" s="31" t="s">
        <v>18</v>
      </c>
    </row>
    <row r="9" spans="1:19" ht="25.5">
      <c r="A9" s="31" t="s">
        <v>67</v>
      </c>
      <c r="B9" s="33" t="s">
        <v>184</v>
      </c>
      <c r="C9" s="65">
        <v>44475</v>
      </c>
      <c r="D9" s="159" t="s">
        <v>102</v>
      </c>
      <c r="E9" s="69">
        <v>2600000</v>
      </c>
      <c r="F9" s="70">
        <v>1074680.29</v>
      </c>
      <c r="G9" s="75"/>
      <c r="H9" s="76">
        <v>250000</v>
      </c>
      <c r="I9" s="155">
        <f>12487.34+331+565+754.5</f>
        <v>14137.84</v>
      </c>
      <c r="J9" s="75"/>
      <c r="K9" s="75"/>
      <c r="P9" s="31" t="s">
        <v>166</v>
      </c>
      <c r="Q9" s="161" t="s">
        <v>185</v>
      </c>
      <c r="R9" s="82" t="s">
        <v>2</v>
      </c>
      <c r="S9" s="31" t="s">
        <v>37</v>
      </c>
    </row>
    <row r="10" spans="3:19" ht="12.75">
      <c r="C10" s="65"/>
      <c r="D10" s="33"/>
      <c r="E10" s="69"/>
      <c r="F10" s="70"/>
      <c r="G10" s="75"/>
      <c r="H10" s="76"/>
      <c r="I10" s="154"/>
      <c r="J10" s="75"/>
      <c r="K10" s="75"/>
      <c r="P10" s="31"/>
      <c r="R10" s="82"/>
      <c r="S10" s="31"/>
    </row>
    <row r="11" spans="3:11" ht="12.75">
      <c r="C11" s="64"/>
      <c r="D11" s="32"/>
      <c r="E11" s="69"/>
      <c r="F11" s="71"/>
      <c r="G11" s="75"/>
      <c r="H11" s="76"/>
      <c r="J11" s="75"/>
      <c r="K11" s="75"/>
    </row>
    <row r="12" spans="3:11" ht="12.75">
      <c r="C12" s="64"/>
      <c r="D12" s="32"/>
      <c r="E12" s="69"/>
      <c r="F12" s="71"/>
      <c r="G12" s="75"/>
      <c r="H12" s="76"/>
      <c r="I12" s="76"/>
      <c r="J12" s="75"/>
      <c r="K12" s="75"/>
    </row>
    <row r="13" spans="3:11" ht="12.75">
      <c r="C13" s="64"/>
      <c r="D13" s="32"/>
      <c r="E13" s="69"/>
      <c r="F13" s="71"/>
      <c r="G13" s="75"/>
      <c r="H13" s="76"/>
      <c r="I13" s="76"/>
      <c r="J13" s="75"/>
      <c r="K13" s="75"/>
    </row>
    <row r="14" spans="3:11" ht="12.75">
      <c r="C14" s="64"/>
      <c r="D14" s="32"/>
      <c r="E14" s="69"/>
      <c r="F14" s="70" t="s">
        <v>202</v>
      </c>
      <c r="G14" s="75"/>
      <c r="H14" s="76"/>
      <c r="I14" s="76"/>
      <c r="J14" s="75"/>
      <c r="K14" s="75"/>
    </row>
    <row r="15" spans="3:11" ht="12.75">
      <c r="C15" s="64"/>
      <c r="D15" s="32"/>
      <c r="E15" s="69"/>
      <c r="F15" s="71"/>
      <c r="G15" s="75"/>
      <c r="H15" s="76"/>
      <c r="I15" s="76"/>
      <c r="J15" s="75"/>
      <c r="K15" s="75"/>
    </row>
    <row r="16" spans="3:11" ht="12.75">
      <c r="C16" s="64"/>
      <c r="D16" s="32"/>
      <c r="E16" s="69"/>
      <c r="F16" s="71"/>
      <c r="G16" s="75"/>
      <c r="H16" s="76"/>
      <c r="I16" s="76"/>
      <c r="J16" s="75"/>
      <c r="K16" s="75"/>
    </row>
    <row r="17" spans="3:11" ht="12.75">
      <c r="C17" s="64"/>
      <c r="D17" s="32"/>
      <c r="E17" s="69"/>
      <c r="F17" s="71"/>
      <c r="G17" s="75"/>
      <c r="H17" s="76"/>
      <c r="I17" s="76"/>
      <c r="J17" s="75"/>
      <c r="K17" s="75"/>
    </row>
    <row r="18" spans="3:11" ht="12.75">
      <c r="C18" s="64"/>
      <c r="D18" s="32"/>
      <c r="E18" s="69"/>
      <c r="F18" s="71"/>
      <c r="G18" s="75"/>
      <c r="H18" s="76"/>
      <c r="I18" s="76"/>
      <c r="J18" s="75"/>
      <c r="K18" s="75"/>
    </row>
    <row r="19" spans="3:11" ht="12.75">
      <c r="C19" s="64"/>
      <c r="D19" s="32"/>
      <c r="E19" s="69"/>
      <c r="F19" s="71"/>
      <c r="G19" s="75"/>
      <c r="H19" s="76"/>
      <c r="I19" s="76"/>
      <c r="J19" s="75"/>
      <c r="K19" s="75"/>
    </row>
    <row r="20" spans="3:11" ht="12.75">
      <c r="C20" s="64"/>
      <c r="D20" s="32"/>
      <c r="E20" s="69"/>
      <c r="F20" s="71"/>
      <c r="G20" s="75"/>
      <c r="H20" s="76"/>
      <c r="I20" s="76"/>
      <c r="J20" s="75"/>
      <c r="K20" s="75"/>
    </row>
    <row r="21" spans="3:11" ht="12.75">
      <c r="C21" s="64"/>
      <c r="D21" s="32"/>
      <c r="E21" s="69"/>
      <c r="F21" s="71"/>
      <c r="G21" s="75"/>
      <c r="H21" s="76"/>
      <c r="I21" s="76"/>
      <c r="J21" s="75"/>
      <c r="K21" s="75"/>
    </row>
    <row r="22" spans="3:11" ht="12.75">
      <c r="C22" s="64"/>
      <c r="D22" s="32"/>
      <c r="E22" s="69"/>
      <c r="F22" s="71"/>
      <c r="G22" s="75"/>
      <c r="H22" s="76"/>
      <c r="I22" s="76"/>
      <c r="J22" s="75"/>
      <c r="K22" s="75"/>
    </row>
    <row r="23" spans="3:11" ht="12.75">
      <c r="C23" s="64"/>
      <c r="D23" s="32"/>
      <c r="E23" s="69"/>
      <c r="F23" s="71"/>
      <c r="G23" s="75"/>
      <c r="H23" s="76"/>
      <c r="I23" s="76"/>
      <c r="J23" s="75"/>
      <c r="K23" s="75"/>
    </row>
    <row r="24" spans="3:11" ht="12.75">
      <c r="C24" s="64"/>
      <c r="D24" s="32"/>
      <c r="E24" s="69"/>
      <c r="F24" s="71"/>
      <c r="G24" s="75"/>
      <c r="H24" s="76"/>
      <c r="I24" s="76"/>
      <c r="J24" s="75"/>
      <c r="K24" s="75"/>
    </row>
    <row r="25" spans="3:11" ht="12.75">
      <c r="C25" s="64"/>
      <c r="D25" s="32"/>
      <c r="E25" s="69"/>
      <c r="F25" s="71"/>
      <c r="G25" s="75"/>
      <c r="H25" s="76"/>
      <c r="I25" s="76"/>
      <c r="J25" s="75"/>
      <c r="K25" s="75"/>
    </row>
    <row r="26" spans="3:11" ht="12.75">
      <c r="C26" s="64"/>
      <c r="D26" s="32"/>
      <c r="E26" s="69"/>
      <c r="F26" s="71"/>
      <c r="G26" s="75"/>
      <c r="H26" s="76"/>
      <c r="I26" s="76"/>
      <c r="J26" s="75"/>
      <c r="K26" s="75"/>
    </row>
    <row r="27" spans="3:11" ht="12.75">
      <c r="C27" s="64"/>
      <c r="D27" s="32"/>
      <c r="E27" s="69"/>
      <c r="F27" s="71"/>
      <c r="G27" s="75"/>
      <c r="H27" s="76"/>
      <c r="I27" s="76"/>
      <c r="J27" s="75"/>
      <c r="K27" s="75"/>
    </row>
    <row r="28" spans="3:11" ht="12.75">
      <c r="C28" s="64"/>
      <c r="D28" s="32"/>
      <c r="E28" s="69"/>
      <c r="F28" s="71"/>
      <c r="G28" s="75"/>
      <c r="H28" s="76"/>
      <c r="I28" s="76"/>
      <c r="J28" s="75"/>
      <c r="K28" s="75"/>
    </row>
    <row r="29" spans="3:11" ht="12.75">
      <c r="C29" s="64"/>
      <c r="D29" s="32"/>
      <c r="E29" s="69"/>
      <c r="F29" s="71"/>
      <c r="G29" s="75"/>
      <c r="H29" s="76"/>
      <c r="I29" s="76"/>
      <c r="J29" s="75"/>
      <c r="K29" s="75"/>
    </row>
    <row r="30" spans="3:11" ht="12.75">
      <c r="C30" s="64"/>
      <c r="D30" s="32"/>
      <c r="E30" s="69"/>
      <c r="F30" s="71"/>
      <c r="G30" s="75"/>
      <c r="H30" s="76"/>
      <c r="I30" s="76"/>
      <c r="J30" s="75"/>
      <c r="K30" s="75"/>
    </row>
    <row r="31" spans="3:11" ht="12.75">
      <c r="C31" s="64"/>
      <c r="D31" s="32"/>
      <c r="E31" s="69"/>
      <c r="F31" s="71"/>
      <c r="G31" s="75"/>
      <c r="H31" s="76"/>
      <c r="I31" s="76"/>
      <c r="J31" s="75"/>
      <c r="K31" s="75"/>
    </row>
    <row r="32" spans="3:11" ht="12.75">
      <c r="C32" s="64"/>
      <c r="D32" s="32"/>
      <c r="E32" s="69"/>
      <c r="F32" s="71"/>
      <c r="G32" s="75"/>
      <c r="H32" s="76"/>
      <c r="I32" s="76"/>
      <c r="J32" s="75"/>
      <c r="K32" s="75"/>
    </row>
    <row r="33" spans="3:11" ht="12.75">
      <c r="C33" s="64"/>
      <c r="D33" s="32"/>
      <c r="E33" s="69"/>
      <c r="F33" s="71"/>
      <c r="G33" s="75"/>
      <c r="H33" s="76"/>
      <c r="I33" s="76"/>
      <c r="J33" s="75"/>
      <c r="K33" s="75"/>
    </row>
    <row r="34" spans="3:11" ht="12.75">
      <c r="C34" s="64"/>
      <c r="D34" s="32"/>
      <c r="E34" s="69"/>
      <c r="F34" s="71"/>
      <c r="G34" s="75"/>
      <c r="H34" s="76"/>
      <c r="I34" s="76"/>
      <c r="J34" s="75"/>
      <c r="K34" s="75"/>
    </row>
    <row r="35" spans="3:11" ht="12.75">
      <c r="C35" s="64"/>
      <c r="D35" s="32"/>
      <c r="E35" s="69"/>
      <c r="F35" s="71"/>
      <c r="G35" s="75"/>
      <c r="H35" s="76"/>
      <c r="I35" s="76"/>
      <c r="J35" s="75"/>
      <c r="K35" s="75"/>
    </row>
    <row r="36" spans="3:11" ht="12.75">
      <c r="C36" s="64"/>
      <c r="D36" s="32"/>
      <c r="E36" s="69"/>
      <c r="F36" s="71"/>
      <c r="G36" s="75"/>
      <c r="H36" s="76"/>
      <c r="I36" s="76"/>
      <c r="J36" s="75"/>
      <c r="K36" s="75"/>
    </row>
    <row r="37" spans="3:11" ht="12.75">
      <c r="C37" s="64"/>
      <c r="D37" s="32"/>
      <c r="E37" s="69"/>
      <c r="F37" s="71"/>
      <c r="G37" s="75"/>
      <c r="H37" s="76"/>
      <c r="I37" s="76"/>
      <c r="J37" s="75"/>
      <c r="K37" s="75"/>
    </row>
    <row r="38" spans="3:11" ht="12.75">
      <c r="C38" s="64"/>
      <c r="D38" s="32"/>
      <c r="E38" s="69"/>
      <c r="F38" s="71"/>
      <c r="G38" s="75"/>
      <c r="H38" s="76"/>
      <c r="I38" s="76"/>
      <c r="J38" s="75"/>
      <c r="K38" s="75"/>
    </row>
    <row r="39" spans="3:11" ht="12.75">
      <c r="C39" s="64"/>
      <c r="D39" s="32"/>
      <c r="F39" s="71"/>
      <c r="G39" s="75"/>
      <c r="H39" s="76"/>
      <c r="I39" s="76"/>
      <c r="J39" s="75"/>
      <c r="K39" s="75"/>
    </row>
    <row r="40" spans="3:11" ht="12.75">
      <c r="C40" s="64"/>
      <c r="D40" s="32"/>
      <c r="F40" s="71"/>
      <c r="G40" s="75"/>
      <c r="H40" s="76"/>
      <c r="I40" s="76"/>
      <c r="J40" s="75"/>
      <c r="K40" s="75"/>
    </row>
    <row r="41" spans="3:11" ht="12.75">
      <c r="C41" s="64"/>
      <c r="D41" s="32"/>
      <c r="F41" s="71"/>
      <c r="G41" s="75"/>
      <c r="H41" s="76"/>
      <c r="I41" s="76"/>
      <c r="J41" s="75"/>
      <c r="K41" s="75"/>
    </row>
    <row r="42" spans="3:11" ht="12.75">
      <c r="C42" s="64"/>
      <c r="D42" s="32"/>
      <c r="F42" s="71"/>
      <c r="G42" s="75"/>
      <c r="H42" s="76"/>
      <c r="I42" s="76"/>
      <c r="J42" s="75"/>
      <c r="K42" s="75"/>
    </row>
    <row r="43" spans="3:11" ht="12.75">
      <c r="C43" s="64"/>
      <c r="D43" s="32"/>
      <c r="F43" s="72"/>
      <c r="G43" s="75"/>
      <c r="H43" s="76"/>
      <c r="I43" s="76"/>
      <c r="J43" s="75"/>
      <c r="K43" s="75"/>
    </row>
    <row r="44" spans="3:11" ht="12.75">
      <c r="C44" s="64"/>
      <c r="D44" s="32"/>
      <c r="F44" s="72"/>
      <c r="G44" s="75"/>
      <c r="H44" s="76"/>
      <c r="I44" s="76"/>
      <c r="J44" s="75"/>
      <c r="K44" s="75"/>
    </row>
    <row r="45" spans="3:11" ht="12.75">
      <c r="C45" s="64"/>
      <c r="D45" s="32"/>
      <c r="F45" s="72"/>
      <c r="G45" s="75"/>
      <c r="H45" s="76"/>
      <c r="I45" s="76"/>
      <c r="J45" s="75"/>
      <c r="K45" s="75"/>
    </row>
    <row r="46" spans="3:11" ht="12.75">
      <c r="C46" s="64"/>
      <c r="D46" s="32"/>
      <c r="F46" s="72"/>
      <c r="G46" s="75"/>
      <c r="H46" s="76"/>
      <c r="I46" s="76"/>
      <c r="J46" s="75"/>
      <c r="K46" s="75"/>
    </row>
    <row r="47" spans="3:11" ht="12.75">
      <c r="C47" s="64"/>
      <c r="D47" s="32"/>
      <c r="F47" s="72"/>
      <c r="G47" s="75"/>
      <c r="H47" s="76"/>
      <c r="I47" s="76"/>
      <c r="J47" s="75"/>
      <c r="K47" s="75"/>
    </row>
    <row r="48" spans="3:11" ht="12.75">
      <c r="C48" s="64"/>
      <c r="D48" s="32"/>
      <c r="F48" s="72"/>
      <c r="G48" s="75"/>
      <c r="H48" s="75"/>
      <c r="I48" s="75"/>
      <c r="J48" s="75"/>
      <c r="K48" s="75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8.28125" style="0" customWidth="1"/>
    <col min="2" max="2" width="13.140625" style="0" bestFit="1" customWidth="1"/>
    <col min="3" max="3" width="10.28125" style="2" customWidth="1"/>
    <col min="4" max="4" width="25.421875" style="0" customWidth="1"/>
    <col min="5" max="5" width="15.421875" style="66" customWidth="1"/>
    <col min="6" max="6" width="15.28125" style="66" customWidth="1"/>
    <col min="7" max="7" width="15.140625" style="66" customWidth="1"/>
    <col min="8" max="9" width="15.00390625" style="66" customWidth="1"/>
    <col min="10" max="10" width="16.140625" style="66" customWidth="1"/>
    <col min="11" max="11" width="19.7109375" style="66" customWidth="1"/>
    <col min="12" max="12" width="8.421875" style="66" customWidth="1"/>
    <col min="13" max="13" width="11.421875" style="66" customWidth="1"/>
    <col min="14" max="14" width="9.57421875" style="66" customWidth="1"/>
    <col min="15" max="15" width="6.140625" style="0" customWidth="1"/>
    <col min="16" max="16" width="14.421875" style="0" customWidth="1"/>
    <col min="17" max="17" width="15.00390625" style="0" bestFit="1" customWidth="1"/>
    <col min="18" max="18" width="8.421875" style="0" customWidth="1"/>
    <col min="19" max="19" width="15.140625" style="0" customWidth="1"/>
  </cols>
  <sheetData>
    <row r="1" spans="1:19" s="15" customFormat="1" ht="21" customHeight="1">
      <c r="A1" s="94" t="s">
        <v>28</v>
      </c>
      <c r="B1" s="95"/>
      <c r="C1" s="96"/>
      <c r="D1" s="96"/>
      <c r="E1" s="95"/>
      <c r="F1" s="95"/>
      <c r="G1" s="95"/>
      <c r="H1" s="97"/>
      <c r="I1" s="97"/>
      <c r="J1" s="98" t="s">
        <v>26</v>
      </c>
      <c r="K1" s="98"/>
      <c r="L1" s="95"/>
      <c r="M1" s="98" t="s">
        <v>22</v>
      </c>
      <c r="N1" s="95"/>
      <c r="O1" s="97"/>
      <c r="P1" s="95"/>
      <c r="Q1" s="95"/>
      <c r="R1" s="95"/>
      <c r="S1" s="95"/>
    </row>
    <row r="2" spans="1:22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67"/>
      <c r="O2" s="21"/>
      <c r="P2" s="21"/>
      <c r="Q2" s="21"/>
      <c r="R2" s="21"/>
      <c r="S2" s="21"/>
      <c r="T2" s="5"/>
      <c r="U2" s="5"/>
      <c r="V2" s="5"/>
    </row>
    <row r="3" spans="1:22" s="1" customFormat="1" ht="82.5" customHeight="1" thickBot="1">
      <c r="A3" s="99" t="s">
        <v>4</v>
      </c>
      <c r="B3" s="99" t="s">
        <v>5</v>
      </c>
      <c r="C3" s="100" t="s">
        <v>6</v>
      </c>
      <c r="D3" s="101" t="s">
        <v>7</v>
      </c>
      <c r="E3" s="112" t="s">
        <v>12</v>
      </c>
      <c r="F3" s="112" t="s">
        <v>195</v>
      </c>
      <c r="G3" s="112" t="s">
        <v>194</v>
      </c>
      <c r="H3" s="112" t="s">
        <v>3</v>
      </c>
      <c r="I3" s="102" t="s">
        <v>121</v>
      </c>
      <c r="J3" s="102" t="s">
        <v>122</v>
      </c>
      <c r="K3" s="112" t="s">
        <v>1</v>
      </c>
      <c r="L3" s="112" t="s">
        <v>15</v>
      </c>
      <c r="M3" s="112" t="s">
        <v>8</v>
      </c>
      <c r="N3" s="113" t="s">
        <v>9</v>
      </c>
      <c r="O3" s="101" t="s">
        <v>8</v>
      </c>
      <c r="P3" s="101" t="s">
        <v>10</v>
      </c>
      <c r="Q3" s="101" t="s">
        <v>21</v>
      </c>
      <c r="R3" s="101" t="s">
        <v>11</v>
      </c>
      <c r="S3" s="101" t="s">
        <v>16</v>
      </c>
      <c r="T3" s="4"/>
      <c r="U3" s="4"/>
      <c r="V3" s="4"/>
    </row>
    <row r="4" spans="1:22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68"/>
      <c r="K4" s="73">
        <v>10000000</v>
      </c>
      <c r="L4" s="68"/>
      <c r="M4" s="68"/>
      <c r="N4" s="68"/>
      <c r="O4" s="40"/>
      <c r="P4" s="40"/>
      <c r="Q4" s="40"/>
      <c r="R4" s="40"/>
      <c r="S4" s="40"/>
      <c r="T4" s="5"/>
      <c r="U4" s="5"/>
      <c r="V4" s="5"/>
    </row>
    <row r="5" spans="1:19" ht="12.75">
      <c r="A5" s="63"/>
      <c r="B5" s="62"/>
      <c r="C5" s="77"/>
      <c r="D5" s="61"/>
      <c r="E5" s="78"/>
      <c r="F5" s="78"/>
      <c r="H5" s="79"/>
      <c r="I5" s="79"/>
      <c r="K5" s="74"/>
      <c r="P5" s="81"/>
      <c r="Q5" s="80"/>
      <c r="R5" s="82"/>
      <c r="S5" s="83"/>
    </row>
    <row r="6" spans="1:21" s="90" customFormat="1" ht="28.5">
      <c r="A6" s="60" t="s">
        <v>69</v>
      </c>
      <c r="B6" s="60" t="s">
        <v>138</v>
      </c>
      <c r="C6" s="84">
        <v>44345</v>
      </c>
      <c r="D6" s="60" t="s">
        <v>139</v>
      </c>
      <c r="E6" s="85" t="s">
        <v>74</v>
      </c>
      <c r="F6" s="85" t="s">
        <v>74</v>
      </c>
      <c r="G6" s="85"/>
      <c r="H6" s="86"/>
      <c r="I6" s="151">
        <f>4557.58+146.5</f>
        <v>4704.08</v>
      </c>
      <c r="J6" s="85"/>
      <c r="K6" s="85"/>
      <c r="L6" s="85"/>
      <c r="M6" s="87"/>
      <c r="N6" s="88"/>
      <c r="O6" s="89"/>
      <c r="P6" s="85" t="s">
        <v>140</v>
      </c>
      <c r="Q6" s="85" t="s">
        <v>141</v>
      </c>
      <c r="R6" s="115" t="s">
        <v>88</v>
      </c>
      <c r="S6" s="60" t="s">
        <v>18</v>
      </c>
      <c r="U6" s="60"/>
    </row>
    <row r="7" spans="1:19" s="128" customFormat="1" ht="28.5">
      <c r="A7" s="128" t="s">
        <v>69</v>
      </c>
      <c r="B7" s="128" t="s">
        <v>142</v>
      </c>
      <c r="C7" s="129">
        <v>44382</v>
      </c>
      <c r="D7" s="130" t="s">
        <v>139</v>
      </c>
      <c r="E7" s="131" t="s">
        <v>74</v>
      </c>
      <c r="F7" s="132" t="s">
        <v>74</v>
      </c>
      <c r="G7" s="133"/>
      <c r="H7" s="134"/>
      <c r="I7" s="156">
        <f>2820.2+312.5</f>
        <v>3132.7</v>
      </c>
      <c r="J7" s="133"/>
      <c r="K7" s="133"/>
      <c r="L7" s="131"/>
      <c r="M7" s="131"/>
      <c r="N7" s="131"/>
      <c r="P7" s="128" t="s">
        <v>140</v>
      </c>
      <c r="Q7" s="128" t="s">
        <v>143</v>
      </c>
      <c r="R7" s="128" t="s">
        <v>88</v>
      </c>
      <c r="S7" s="130" t="s">
        <v>18</v>
      </c>
    </row>
    <row r="8" spans="1:19" s="128" customFormat="1" ht="42.75">
      <c r="A8" s="128" t="s">
        <v>72</v>
      </c>
      <c r="B8" s="128" t="s">
        <v>74</v>
      </c>
      <c r="C8" s="129" t="s">
        <v>74</v>
      </c>
      <c r="D8" s="130" t="s">
        <v>139</v>
      </c>
      <c r="E8" s="131" t="s">
        <v>74</v>
      </c>
      <c r="F8" s="132" t="s">
        <v>74</v>
      </c>
      <c r="G8" s="133"/>
      <c r="H8" s="134"/>
      <c r="I8" s="157">
        <v>781.2</v>
      </c>
      <c r="J8" s="133"/>
      <c r="K8" s="133"/>
      <c r="L8" s="131"/>
      <c r="M8" s="135">
        <v>44439</v>
      </c>
      <c r="N8" s="131"/>
      <c r="P8" s="128" t="s">
        <v>140</v>
      </c>
      <c r="Q8" s="128" t="s">
        <v>196</v>
      </c>
      <c r="R8" s="128" t="s">
        <v>88</v>
      </c>
      <c r="S8" s="130" t="s">
        <v>104</v>
      </c>
    </row>
    <row r="9" spans="3:19" ht="12.75" customHeight="1">
      <c r="C9" s="65"/>
      <c r="D9" s="33"/>
      <c r="E9" s="69"/>
      <c r="F9" s="70"/>
      <c r="G9" s="75"/>
      <c r="H9" s="76"/>
      <c r="I9" s="76"/>
      <c r="J9" s="75"/>
      <c r="K9" s="75"/>
      <c r="P9" s="31"/>
      <c r="R9" s="31"/>
      <c r="S9" s="31"/>
    </row>
    <row r="10" spans="3:19" ht="12.75">
      <c r="C10" s="65"/>
      <c r="D10" s="33"/>
      <c r="E10" s="69"/>
      <c r="F10" s="70"/>
      <c r="G10" s="75"/>
      <c r="H10" s="76"/>
      <c r="I10" s="76"/>
      <c r="J10" s="75"/>
      <c r="K10" s="75"/>
      <c r="P10" s="31"/>
      <c r="R10" s="31"/>
      <c r="S10" s="31"/>
    </row>
    <row r="11" spans="3:19" ht="12.75">
      <c r="C11" s="65"/>
      <c r="D11" s="33"/>
      <c r="E11" s="69"/>
      <c r="F11" s="70"/>
      <c r="G11" s="75"/>
      <c r="H11" s="76"/>
      <c r="I11" s="76"/>
      <c r="J11" s="75"/>
      <c r="K11" s="75"/>
      <c r="P11" s="31"/>
      <c r="R11" s="31"/>
      <c r="S11" s="31"/>
    </row>
    <row r="12" spans="3:11" ht="12.75">
      <c r="C12" s="64"/>
      <c r="D12" s="32"/>
      <c r="E12" s="69"/>
      <c r="F12" s="71"/>
      <c r="G12" s="75"/>
      <c r="H12" s="76"/>
      <c r="I12" s="76"/>
      <c r="J12" s="75"/>
      <c r="K12" s="75"/>
    </row>
    <row r="13" spans="3:11" ht="12.75">
      <c r="C13" s="64"/>
      <c r="D13" s="32"/>
      <c r="E13" s="69"/>
      <c r="F13" s="71"/>
      <c r="G13" s="75"/>
      <c r="H13" s="76"/>
      <c r="I13" s="76"/>
      <c r="J13" s="75"/>
      <c r="K13" s="75"/>
    </row>
    <row r="14" spans="3:11" ht="12.75">
      <c r="C14" s="64"/>
      <c r="D14" s="32"/>
      <c r="E14" s="69"/>
      <c r="F14" s="71"/>
      <c r="G14" s="75"/>
      <c r="H14" s="76"/>
      <c r="I14" s="76"/>
      <c r="J14" s="75"/>
      <c r="K14" s="75"/>
    </row>
    <row r="15" spans="3:11" ht="12.75">
      <c r="C15" s="64"/>
      <c r="D15" s="32"/>
      <c r="E15" s="69"/>
      <c r="F15" s="71"/>
      <c r="G15" s="75"/>
      <c r="H15" s="76"/>
      <c r="I15" s="76"/>
      <c r="J15" s="75"/>
      <c r="K15" s="75"/>
    </row>
    <row r="16" spans="3:11" ht="12.75">
      <c r="C16" s="64"/>
      <c r="D16" s="32"/>
      <c r="E16" s="69"/>
      <c r="F16" s="71"/>
      <c r="G16" s="75"/>
      <c r="H16" s="76"/>
      <c r="I16" s="76"/>
      <c r="J16" s="75"/>
      <c r="K16" s="75"/>
    </row>
    <row r="17" spans="3:11" ht="12.75">
      <c r="C17" s="64"/>
      <c r="D17" s="32"/>
      <c r="E17" s="69"/>
      <c r="F17" s="71"/>
      <c r="G17" s="75"/>
      <c r="H17" s="76"/>
      <c r="I17" s="76"/>
      <c r="J17" s="75"/>
      <c r="K17" s="75"/>
    </row>
    <row r="18" spans="3:11" ht="12.75">
      <c r="C18" s="64"/>
      <c r="D18" s="32"/>
      <c r="E18" s="69"/>
      <c r="F18" s="71"/>
      <c r="G18" s="75"/>
      <c r="H18" s="76"/>
      <c r="I18" s="76"/>
      <c r="J18" s="75"/>
      <c r="K18" s="75"/>
    </row>
    <row r="19" spans="3:11" ht="12.75">
      <c r="C19" s="64"/>
      <c r="D19" s="32"/>
      <c r="E19" s="69"/>
      <c r="F19" s="71"/>
      <c r="G19" s="75"/>
      <c r="H19" s="76"/>
      <c r="I19" s="76"/>
      <c r="J19" s="75"/>
      <c r="K19" s="75"/>
    </row>
    <row r="20" spans="3:11" ht="12.75">
      <c r="C20" s="64"/>
      <c r="D20" s="32"/>
      <c r="E20" s="69"/>
      <c r="F20" s="71"/>
      <c r="G20" s="75"/>
      <c r="H20" s="76"/>
      <c r="I20" s="76"/>
      <c r="J20" s="75"/>
      <c r="K20" s="75"/>
    </row>
    <row r="21" spans="3:11" ht="12.75">
      <c r="C21" s="64"/>
      <c r="D21" s="32"/>
      <c r="E21" s="69"/>
      <c r="F21" s="71"/>
      <c r="G21" s="75"/>
      <c r="H21" s="76"/>
      <c r="I21" s="76"/>
      <c r="J21" s="75"/>
      <c r="K21" s="75"/>
    </row>
    <row r="22" spans="3:11" ht="12.75">
      <c r="C22" s="64"/>
      <c r="D22" s="32"/>
      <c r="E22" s="69"/>
      <c r="F22" s="71"/>
      <c r="G22" s="75"/>
      <c r="H22" s="76"/>
      <c r="I22" s="76"/>
      <c r="J22" s="75"/>
      <c r="K22" s="75"/>
    </row>
    <row r="23" spans="3:11" ht="12.75">
      <c r="C23" s="64"/>
      <c r="D23" s="32"/>
      <c r="E23" s="69"/>
      <c r="F23" s="71"/>
      <c r="G23" s="75"/>
      <c r="H23" s="76"/>
      <c r="I23" s="76"/>
      <c r="J23" s="75"/>
      <c r="K23" s="75"/>
    </row>
    <row r="24" spans="3:11" ht="12.75">
      <c r="C24" s="64"/>
      <c r="D24" s="32"/>
      <c r="E24" s="69"/>
      <c r="F24" s="71"/>
      <c r="G24" s="75"/>
      <c r="H24" s="76"/>
      <c r="I24" s="76"/>
      <c r="J24" s="75"/>
      <c r="K24" s="75"/>
    </row>
    <row r="25" spans="3:11" ht="12.75">
      <c r="C25" s="64"/>
      <c r="D25" s="32"/>
      <c r="E25" s="69"/>
      <c r="F25" s="71"/>
      <c r="G25" s="75"/>
      <c r="H25" s="76"/>
      <c r="I25" s="76"/>
      <c r="J25" s="75"/>
      <c r="K25" s="75"/>
    </row>
    <row r="26" spans="3:11" ht="12.75">
      <c r="C26" s="64"/>
      <c r="D26" s="32"/>
      <c r="E26" s="69"/>
      <c r="F26" s="71"/>
      <c r="G26" s="75"/>
      <c r="H26" s="76"/>
      <c r="I26" s="76"/>
      <c r="J26" s="75"/>
      <c r="K26" s="75"/>
    </row>
    <row r="27" spans="3:11" ht="12.75">
      <c r="C27" s="64"/>
      <c r="D27" s="32"/>
      <c r="E27" s="69"/>
      <c r="F27" s="71"/>
      <c r="G27" s="75"/>
      <c r="H27" s="76"/>
      <c r="I27" s="76"/>
      <c r="J27" s="75"/>
      <c r="K27" s="75"/>
    </row>
    <row r="28" spans="3:11" ht="12.75">
      <c r="C28" s="64"/>
      <c r="D28" s="32"/>
      <c r="E28" s="69"/>
      <c r="F28" s="71"/>
      <c r="G28" s="75"/>
      <c r="H28" s="76"/>
      <c r="I28" s="76"/>
      <c r="J28" s="75"/>
      <c r="K28" s="75"/>
    </row>
    <row r="29" spans="3:11" ht="12.75">
      <c r="C29" s="64"/>
      <c r="D29" s="32"/>
      <c r="E29" s="69"/>
      <c r="F29" s="71"/>
      <c r="G29" s="75"/>
      <c r="H29" s="76"/>
      <c r="I29" s="76"/>
      <c r="J29" s="75"/>
      <c r="K29" s="75"/>
    </row>
    <row r="30" spans="3:11" ht="12.75">
      <c r="C30" s="64"/>
      <c r="D30" s="32"/>
      <c r="E30" s="69"/>
      <c r="F30" s="71"/>
      <c r="G30" s="75"/>
      <c r="H30" s="76"/>
      <c r="I30" s="76"/>
      <c r="J30" s="75"/>
      <c r="K30" s="75"/>
    </row>
    <row r="31" spans="3:11" ht="12.75">
      <c r="C31" s="64"/>
      <c r="D31" s="32"/>
      <c r="E31" s="69"/>
      <c r="F31" s="71"/>
      <c r="G31" s="75"/>
      <c r="H31" s="76"/>
      <c r="I31" s="76"/>
      <c r="J31" s="75"/>
      <c r="K31" s="75"/>
    </row>
    <row r="32" spans="3:11" ht="12.75">
      <c r="C32" s="64"/>
      <c r="D32" s="32"/>
      <c r="E32" s="69"/>
      <c r="F32" s="71"/>
      <c r="G32" s="75"/>
      <c r="H32" s="76"/>
      <c r="I32" s="76"/>
      <c r="J32" s="75"/>
      <c r="K32" s="75"/>
    </row>
    <row r="33" spans="3:11" ht="12.75">
      <c r="C33" s="64"/>
      <c r="D33" s="32"/>
      <c r="E33" s="69"/>
      <c r="F33" s="71"/>
      <c r="G33" s="75"/>
      <c r="H33" s="76"/>
      <c r="I33" s="76"/>
      <c r="J33" s="75"/>
      <c r="K33" s="75"/>
    </row>
    <row r="34" spans="3:11" ht="12.75">
      <c r="C34" s="64"/>
      <c r="D34" s="32"/>
      <c r="E34" s="69"/>
      <c r="F34" s="71"/>
      <c r="G34" s="75"/>
      <c r="H34" s="76"/>
      <c r="I34" s="76"/>
      <c r="J34" s="75"/>
      <c r="K34" s="75"/>
    </row>
    <row r="35" spans="3:11" ht="12.75">
      <c r="C35" s="64"/>
      <c r="D35" s="32"/>
      <c r="E35" s="69"/>
      <c r="F35" s="71"/>
      <c r="G35" s="75"/>
      <c r="H35" s="76"/>
      <c r="I35" s="76"/>
      <c r="J35" s="75"/>
      <c r="K35" s="75"/>
    </row>
    <row r="36" spans="3:11" ht="12.75">
      <c r="C36" s="64"/>
      <c r="D36" s="32"/>
      <c r="E36" s="69"/>
      <c r="F36" s="71"/>
      <c r="G36" s="75"/>
      <c r="H36" s="76"/>
      <c r="I36" s="76"/>
      <c r="J36" s="75"/>
      <c r="K36" s="75"/>
    </row>
    <row r="37" spans="3:11" ht="12.75">
      <c r="C37" s="64"/>
      <c r="D37" s="32"/>
      <c r="E37" s="69"/>
      <c r="F37" s="71"/>
      <c r="G37" s="75"/>
      <c r="H37" s="76"/>
      <c r="I37" s="76"/>
      <c r="J37" s="75"/>
      <c r="K37" s="75"/>
    </row>
    <row r="38" spans="3:11" ht="12.75">
      <c r="C38" s="64"/>
      <c r="D38" s="32"/>
      <c r="E38" s="69"/>
      <c r="F38" s="71"/>
      <c r="G38" s="75"/>
      <c r="H38" s="76"/>
      <c r="I38" s="76"/>
      <c r="J38" s="75"/>
      <c r="K38" s="75"/>
    </row>
    <row r="39" spans="3:11" ht="12.75">
      <c r="C39" s="64"/>
      <c r="D39" s="32"/>
      <c r="E39" s="69"/>
      <c r="F39" s="71"/>
      <c r="G39" s="75"/>
      <c r="H39" s="76"/>
      <c r="I39" s="76"/>
      <c r="J39" s="75"/>
      <c r="K39" s="75"/>
    </row>
    <row r="40" spans="3:11" ht="12.75">
      <c r="C40" s="64"/>
      <c r="D40" s="32"/>
      <c r="F40" s="71"/>
      <c r="G40" s="75"/>
      <c r="H40" s="76"/>
      <c r="I40" s="76"/>
      <c r="J40" s="75"/>
      <c r="K40" s="75"/>
    </row>
    <row r="41" spans="3:11" ht="12.75">
      <c r="C41" s="64"/>
      <c r="D41" s="32"/>
      <c r="F41" s="71"/>
      <c r="G41" s="75"/>
      <c r="H41" s="76"/>
      <c r="I41" s="76"/>
      <c r="J41" s="75"/>
      <c r="K41" s="75"/>
    </row>
    <row r="42" spans="3:11" ht="12.75">
      <c r="C42" s="64"/>
      <c r="D42" s="32"/>
      <c r="F42" s="71"/>
      <c r="G42" s="75"/>
      <c r="H42" s="76"/>
      <c r="I42" s="76"/>
      <c r="J42" s="75"/>
      <c r="K42" s="75"/>
    </row>
    <row r="43" spans="3:11" ht="12.75">
      <c r="C43" s="64"/>
      <c r="D43" s="32"/>
      <c r="F43" s="71"/>
      <c r="G43" s="75"/>
      <c r="H43" s="76"/>
      <c r="I43" s="76"/>
      <c r="J43" s="75"/>
      <c r="K43" s="75"/>
    </row>
    <row r="44" spans="3:11" ht="12.75">
      <c r="C44" s="64"/>
      <c r="D44" s="32"/>
      <c r="F44" s="72"/>
      <c r="G44" s="75"/>
      <c r="H44" s="76"/>
      <c r="I44" s="76"/>
      <c r="J44" s="75"/>
      <c r="K44" s="75"/>
    </row>
    <row r="45" spans="3:11" ht="12.75">
      <c r="C45" s="64"/>
      <c r="D45" s="32"/>
      <c r="F45" s="72"/>
      <c r="G45" s="75"/>
      <c r="H45" s="76"/>
      <c r="I45" s="76"/>
      <c r="J45" s="75"/>
      <c r="K45" s="75"/>
    </row>
    <row r="46" spans="3:11" ht="12.75">
      <c r="C46" s="64"/>
      <c r="D46" s="32"/>
      <c r="F46" s="72"/>
      <c r="G46" s="75"/>
      <c r="H46" s="76"/>
      <c r="I46" s="76"/>
      <c r="J46" s="75"/>
      <c r="K46" s="75"/>
    </row>
    <row r="47" spans="3:11" ht="12.75">
      <c r="C47" s="64"/>
      <c r="D47" s="32"/>
      <c r="F47" s="72"/>
      <c r="G47" s="75"/>
      <c r="H47" s="76"/>
      <c r="I47" s="76"/>
      <c r="J47" s="75"/>
      <c r="K47" s="75"/>
    </row>
    <row r="48" spans="3:11" ht="12.75">
      <c r="C48" s="64"/>
      <c r="D48" s="32"/>
      <c r="F48" s="72"/>
      <c r="G48" s="75"/>
      <c r="H48" s="76"/>
      <c r="I48" s="76"/>
      <c r="J48" s="75"/>
      <c r="K48" s="75"/>
    </row>
    <row r="49" spans="3:11" ht="12.75">
      <c r="C49" s="64"/>
      <c r="D49" s="32"/>
      <c r="F49" s="72"/>
      <c r="G49" s="75"/>
      <c r="H49" s="75"/>
      <c r="I49" s="75"/>
      <c r="J49" s="75"/>
      <c r="K49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536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66" customWidth="1"/>
    <col min="6" max="6" width="15.28125" style="66" customWidth="1"/>
    <col min="7" max="7" width="15.140625" style="66" customWidth="1"/>
    <col min="8" max="8" width="15.00390625" style="66" customWidth="1"/>
    <col min="9" max="9" width="16.140625" style="66" customWidth="1"/>
    <col min="10" max="10" width="19.7109375" style="66" customWidth="1"/>
    <col min="11" max="11" width="13.140625" style="66" bestFit="1" customWidth="1"/>
    <col min="12" max="12" width="18.57421875" style="66" bestFit="1" customWidth="1"/>
    <col min="13" max="13" width="13.140625" style="66" bestFit="1" customWidth="1"/>
    <col min="14" max="14" width="8.421875" style="0" bestFit="1" customWidth="1"/>
    <col min="15" max="15" width="14.421875" style="0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s="15" customFormat="1" ht="21" customHeight="1">
      <c r="A1" s="94" t="s">
        <v>29</v>
      </c>
      <c r="B1" s="95"/>
      <c r="C1" s="96"/>
      <c r="D1" s="96"/>
      <c r="E1" s="95"/>
      <c r="F1" s="95"/>
      <c r="G1" s="95"/>
      <c r="H1" s="97"/>
      <c r="I1" s="98" t="s">
        <v>26</v>
      </c>
      <c r="J1" s="98"/>
      <c r="K1" s="95"/>
      <c r="L1" s="98" t="s">
        <v>24</v>
      </c>
      <c r="M1" s="95"/>
      <c r="N1" s="97"/>
      <c r="O1" s="95"/>
      <c r="P1" s="95"/>
      <c r="Q1" s="95"/>
      <c r="R1" s="95"/>
    </row>
    <row r="2" spans="1:21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21"/>
      <c r="O2" s="21"/>
      <c r="P2" s="21"/>
      <c r="Q2" s="21"/>
      <c r="R2" s="21"/>
      <c r="S2" s="5"/>
      <c r="T2" s="5"/>
      <c r="U2" s="5"/>
    </row>
    <row r="3" spans="1:21" s="1" customFormat="1" ht="82.5" customHeight="1" thickBot="1">
      <c r="A3" s="99" t="s">
        <v>4</v>
      </c>
      <c r="B3" s="99" t="s">
        <v>5</v>
      </c>
      <c r="C3" s="100" t="s">
        <v>6</v>
      </c>
      <c r="D3" s="101" t="s">
        <v>7</v>
      </c>
      <c r="E3" s="112" t="s">
        <v>12</v>
      </c>
      <c r="F3" s="112" t="s">
        <v>195</v>
      </c>
      <c r="G3" s="112" t="s">
        <v>194</v>
      </c>
      <c r="H3" s="112" t="s">
        <v>20</v>
      </c>
      <c r="I3" s="112" t="s">
        <v>13</v>
      </c>
      <c r="J3" s="112"/>
      <c r="K3" s="112" t="s">
        <v>15</v>
      </c>
      <c r="L3" s="112" t="s">
        <v>8</v>
      </c>
      <c r="M3" s="113" t="s">
        <v>9</v>
      </c>
      <c r="N3" s="101" t="s">
        <v>8</v>
      </c>
      <c r="O3" s="101" t="s">
        <v>10</v>
      </c>
      <c r="P3" s="101" t="s">
        <v>21</v>
      </c>
      <c r="Q3" s="101" t="s">
        <v>11</v>
      </c>
      <c r="R3" s="101" t="s">
        <v>16</v>
      </c>
      <c r="S3" s="4"/>
      <c r="T3" s="4"/>
      <c r="U3" s="4"/>
    </row>
    <row r="4" spans="1:21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73"/>
      <c r="K4" s="68"/>
      <c r="L4" s="68"/>
      <c r="M4" s="68"/>
      <c r="N4" s="40"/>
      <c r="O4" s="40"/>
      <c r="P4" s="40"/>
      <c r="Q4" s="40"/>
      <c r="R4" s="40"/>
      <c r="S4" s="5"/>
      <c r="T4" s="5"/>
      <c r="U4" s="5"/>
    </row>
    <row r="5" spans="1:18" ht="12.75">
      <c r="A5" s="63"/>
      <c r="B5" s="62"/>
      <c r="C5" s="77"/>
      <c r="D5" s="61"/>
      <c r="E5" s="78"/>
      <c r="F5" s="78"/>
      <c r="H5" s="79"/>
      <c r="J5" s="74"/>
      <c r="O5" s="81"/>
      <c r="P5" s="80"/>
      <c r="Q5" s="82"/>
      <c r="R5" s="83"/>
    </row>
    <row r="6" spans="1:19" ht="28.5">
      <c r="A6" s="14" t="s">
        <v>34</v>
      </c>
      <c r="B6" s="14" t="s">
        <v>186</v>
      </c>
      <c r="C6" s="135">
        <v>44467</v>
      </c>
      <c r="D6" s="135" t="s">
        <v>32</v>
      </c>
      <c r="E6" s="140">
        <v>102349.51</v>
      </c>
      <c r="F6" s="140" t="s">
        <v>193</v>
      </c>
      <c r="G6" s="140">
        <f>E6</f>
        <v>102349.51</v>
      </c>
      <c r="H6" s="149"/>
      <c r="I6" s="140">
        <f>G6</f>
        <v>102349.51</v>
      </c>
      <c r="J6" s="87"/>
      <c r="K6" s="141">
        <f>I6</f>
        <v>102349.51</v>
      </c>
      <c r="L6" s="125">
        <v>44670</v>
      </c>
      <c r="M6" s="140">
        <f>G6</f>
        <v>102349.51</v>
      </c>
      <c r="N6" s="6">
        <v>44652</v>
      </c>
      <c r="O6" s="128" t="s">
        <v>23</v>
      </c>
      <c r="P6" s="128" t="s">
        <v>187</v>
      </c>
      <c r="Q6" s="128" t="s">
        <v>88</v>
      </c>
      <c r="R6" s="130" t="s">
        <v>37</v>
      </c>
      <c r="S6" s="5" t="s">
        <v>192</v>
      </c>
    </row>
    <row r="7" spans="1:18" ht="12.75">
      <c r="A7" s="31"/>
      <c r="C7" s="65"/>
      <c r="D7" s="33"/>
      <c r="E7" s="69"/>
      <c r="F7" s="70"/>
      <c r="G7" s="75"/>
      <c r="H7" s="76"/>
      <c r="I7" s="75"/>
      <c r="J7" s="75"/>
      <c r="O7" s="31"/>
      <c r="Q7" s="31"/>
      <c r="R7" s="31"/>
    </row>
    <row r="8" spans="3:18" ht="12.75" customHeight="1">
      <c r="C8" s="65"/>
      <c r="D8" s="33"/>
      <c r="E8" s="69"/>
      <c r="F8" s="70"/>
      <c r="G8" s="75"/>
      <c r="H8" s="76"/>
      <c r="I8" s="75"/>
      <c r="J8" s="75"/>
      <c r="O8" s="31"/>
      <c r="Q8" s="31"/>
      <c r="R8" s="31"/>
    </row>
    <row r="9" spans="3:18" ht="12.75">
      <c r="C9" s="65"/>
      <c r="D9" s="33"/>
      <c r="E9" s="69"/>
      <c r="F9" s="70"/>
      <c r="G9" s="75"/>
      <c r="H9" s="76"/>
      <c r="I9" s="75"/>
      <c r="J9" s="75"/>
      <c r="O9" s="31"/>
      <c r="Q9" s="31"/>
      <c r="R9" s="31"/>
    </row>
    <row r="10" spans="3:18" ht="12.75">
      <c r="C10" s="65"/>
      <c r="D10" s="33"/>
      <c r="E10" s="69"/>
      <c r="F10" s="70"/>
      <c r="G10" s="75"/>
      <c r="H10" s="76"/>
      <c r="I10" s="75"/>
      <c r="J10" s="75"/>
      <c r="O10" s="31"/>
      <c r="Q10" s="31"/>
      <c r="R10" s="31"/>
    </row>
    <row r="11" spans="3:10" ht="12.75">
      <c r="C11" s="64"/>
      <c r="D11" s="32"/>
      <c r="E11" s="69"/>
      <c r="F11" s="71"/>
      <c r="G11" s="75"/>
      <c r="H11" s="76"/>
      <c r="I11" s="75"/>
      <c r="J11" s="75"/>
    </row>
    <row r="12" spans="3:10" ht="12.75">
      <c r="C12" s="64"/>
      <c r="D12" s="32"/>
      <c r="E12" s="69"/>
      <c r="F12" s="71"/>
      <c r="G12" s="75"/>
      <c r="H12" s="76"/>
      <c r="I12" s="75"/>
      <c r="J12" s="75"/>
    </row>
    <row r="13" spans="3:10" ht="12.75">
      <c r="C13" s="64"/>
      <c r="D13" s="32"/>
      <c r="E13" s="69"/>
      <c r="F13" s="71"/>
      <c r="G13" s="75"/>
      <c r="H13" s="76"/>
      <c r="I13" s="75"/>
      <c r="J13" s="75"/>
    </row>
    <row r="14" spans="3:10" ht="12.75">
      <c r="C14" s="64"/>
      <c r="D14" s="32"/>
      <c r="E14" s="69"/>
      <c r="F14" s="71"/>
      <c r="G14" s="75"/>
      <c r="H14" s="76"/>
      <c r="I14" s="75"/>
      <c r="J14" s="75"/>
    </row>
    <row r="15" spans="3:10" ht="12.75">
      <c r="C15" s="64"/>
      <c r="D15" s="32"/>
      <c r="E15" s="69"/>
      <c r="F15" s="71"/>
      <c r="G15" s="75"/>
      <c r="H15" s="76"/>
      <c r="I15" s="75"/>
      <c r="J15" s="75"/>
    </row>
    <row r="16" spans="3:10" ht="12.75">
      <c r="C16" s="64"/>
      <c r="D16" s="32"/>
      <c r="E16" s="69"/>
      <c r="F16" s="71"/>
      <c r="G16" s="75"/>
      <c r="H16" s="76"/>
      <c r="I16" s="75"/>
      <c r="J16" s="75"/>
    </row>
    <row r="17" spans="3:10" ht="12.75">
      <c r="C17" s="64"/>
      <c r="D17" s="32"/>
      <c r="E17" s="69"/>
      <c r="F17" s="71"/>
      <c r="G17" s="75"/>
      <c r="H17" s="76"/>
      <c r="I17" s="75"/>
      <c r="J17" s="75"/>
    </row>
    <row r="18" spans="3:10" ht="12.75">
      <c r="C18" s="64"/>
      <c r="D18" s="32"/>
      <c r="E18" s="69"/>
      <c r="F18" s="71"/>
      <c r="G18" s="75"/>
      <c r="H18" s="76"/>
      <c r="I18" s="75"/>
      <c r="J18" s="75"/>
    </row>
    <row r="19" spans="3:10" ht="12.75">
      <c r="C19" s="64"/>
      <c r="D19" s="32"/>
      <c r="E19" s="69"/>
      <c r="F19" s="71"/>
      <c r="G19" s="75"/>
      <c r="H19" s="76"/>
      <c r="I19" s="75"/>
      <c r="J19" s="75"/>
    </row>
    <row r="20" spans="3:10" ht="12.75">
      <c r="C20" s="64"/>
      <c r="D20" s="32"/>
      <c r="E20" s="69"/>
      <c r="F20" s="71"/>
      <c r="G20" s="75"/>
      <c r="H20" s="76"/>
      <c r="I20" s="75"/>
      <c r="J20" s="75"/>
    </row>
    <row r="21" spans="3:10" ht="12.75">
      <c r="C21" s="64"/>
      <c r="D21" s="32"/>
      <c r="E21" s="69"/>
      <c r="F21" s="71"/>
      <c r="G21" s="75"/>
      <c r="H21" s="76"/>
      <c r="I21" s="75"/>
      <c r="J21" s="75"/>
    </row>
    <row r="22" spans="3:10" ht="12.75">
      <c r="C22" s="64"/>
      <c r="D22" s="32"/>
      <c r="E22" s="69"/>
      <c r="F22" s="71"/>
      <c r="G22" s="75"/>
      <c r="H22" s="76"/>
      <c r="I22" s="75"/>
      <c r="J22" s="75"/>
    </row>
    <row r="23" spans="3:10" ht="12.75">
      <c r="C23" s="64"/>
      <c r="D23" s="32"/>
      <c r="E23" s="69"/>
      <c r="F23" s="71"/>
      <c r="G23" s="75"/>
      <c r="H23" s="76"/>
      <c r="I23" s="75"/>
      <c r="J23" s="75"/>
    </row>
    <row r="24" spans="3:10" ht="12.75">
      <c r="C24" s="64"/>
      <c r="D24" s="32"/>
      <c r="E24" s="69"/>
      <c r="F24" s="71"/>
      <c r="G24" s="75"/>
      <c r="H24" s="76"/>
      <c r="I24" s="75"/>
      <c r="J24" s="75"/>
    </row>
    <row r="25" spans="3:10" ht="12.75">
      <c r="C25" s="64"/>
      <c r="D25" s="32"/>
      <c r="E25" s="69"/>
      <c r="F25" s="71"/>
      <c r="G25" s="75"/>
      <c r="H25" s="76"/>
      <c r="I25" s="75"/>
      <c r="J25" s="75"/>
    </row>
    <row r="26" spans="3:10" ht="12.75">
      <c r="C26" s="64"/>
      <c r="D26" s="32"/>
      <c r="E26" s="69"/>
      <c r="F26" s="71"/>
      <c r="G26" s="75"/>
      <c r="H26" s="76"/>
      <c r="I26" s="75"/>
      <c r="J26" s="75"/>
    </row>
    <row r="27" spans="3:10" ht="12.75">
      <c r="C27" s="64"/>
      <c r="D27" s="32"/>
      <c r="E27" s="69"/>
      <c r="F27" s="71"/>
      <c r="G27" s="75"/>
      <c r="H27" s="76"/>
      <c r="I27" s="75"/>
      <c r="J27" s="75"/>
    </row>
    <row r="28" spans="3:10" ht="12.75">
      <c r="C28" s="64"/>
      <c r="D28" s="32"/>
      <c r="E28" s="69"/>
      <c r="F28" s="71"/>
      <c r="G28" s="75"/>
      <c r="H28" s="76"/>
      <c r="I28" s="75"/>
      <c r="J28" s="75"/>
    </row>
    <row r="29" spans="3:10" ht="12.75">
      <c r="C29" s="64"/>
      <c r="D29" s="32"/>
      <c r="E29" s="69"/>
      <c r="F29" s="71"/>
      <c r="G29" s="75"/>
      <c r="H29" s="76"/>
      <c r="I29" s="75"/>
      <c r="J29" s="75"/>
    </row>
    <row r="30" spans="3:10" ht="12.75">
      <c r="C30" s="64"/>
      <c r="D30" s="32"/>
      <c r="E30" s="69"/>
      <c r="F30" s="71"/>
      <c r="G30" s="75"/>
      <c r="H30" s="76"/>
      <c r="I30" s="75"/>
      <c r="J30" s="75"/>
    </row>
    <row r="31" spans="3:10" ht="12.75">
      <c r="C31" s="64"/>
      <c r="D31" s="32"/>
      <c r="E31" s="69"/>
      <c r="F31" s="71"/>
      <c r="G31" s="75"/>
      <c r="H31" s="76"/>
      <c r="I31" s="75"/>
      <c r="J31" s="75"/>
    </row>
    <row r="32" spans="3:10" ht="12.75">
      <c r="C32" s="64"/>
      <c r="D32" s="32"/>
      <c r="E32" s="69"/>
      <c r="F32" s="71"/>
      <c r="G32" s="75"/>
      <c r="H32" s="76"/>
      <c r="I32" s="75"/>
      <c r="J32" s="75"/>
    </row>
    <row r="33" spans="3:10" ht="12.75">
      <c r="C33" s="64"/>
      <c r="D33" s="32"/>
      <c r="E33" s="69"/>
      <c r="F33" s="71"/>
      <c r="G33" s="75"/>
      <c r="H33" s="76"/>
      <c r="I33" s="75"/>
      <c r="J33" s="75"/>
    </row>
    <row r="34" spans="3:10" ht="12.75">
      <c r="C34" s="64"/>
      <c r="D34" s="32"/>
      <c r="E34" s="69"/>
      <c r="F34" s="71"/>
      <c r="G34" s="75"/>
      <c r="H34" s="76"/>
      <c r="I34" s="75"/>
      <c r="J34" s="75"/>
    </row>
    <row r="35" spans="3:10" ht="12.75">
      <c r="C35" s="64"/>
      <c r="D35" s="32"/>
      <c r="E35" s="69"/>
      <c r="F35" s="71"/>
      <c r="G35" s="75"/>
      <c r="H35" s="76"/>
      <c r="I35" s="75"/>
      <c r="J35" s="75"/>
    </row>
    <row r="36" spans="3:10" ht="12.75">
      <c r="C36" s="64"/>
      <c r="D36" s="32"/>
      <c r="E36" s="69"/>
      <c r="F36" s="71"/>
      <c r="G36" s="75"/>
      <c r="H36" s="76"/>
      <c r="I36" s="75"/>
      <c r="J36" s="75"/>
    </row>
    <row r="37" spans="3:10" ht="12.75">
      <c r="C37" s="64"/>
      <c r="D37" s="32"/>
      <c r="E37" s="69"/>
      <c r="F37" s="71"/>
      <c r="G37" s="75"/>
      <c r="H37" s="76"/>
      <c r="I37" s="75"/>
      <c r="J37" s="75"/>
    </row>
    <row r="38" spans="3:10" ht="12.75">
      <c r="C38" s="64"/>
      <c r="D38" s="32"/>
      <c r="E38" s="69"/>
      <c r="F38" s="71"/>
      <c r="G38" s="75"/>
      <c r="H38" s="76"/>
      <c r="I38" s="75"/>
      <c r="J38" s="75"/>
    </row>
    <row r="39" spans="3:10" ht="12.75">
      <c r="C39" s="64"/>
      <c r="D39" s="32"/>
      <c r="F39" s="71"/>
      <c r="G39" s="75"/>
      <c r="H39" s="76"/>
      <c r="I39" s="75"/>
      <c r="J39" s="75"/>
    </row>
    <row r="40" spans="3:10" ht="12.75">
      <c r="C40" s="64"/>
      <c r="D40" s="32"/>
      <c r="F40" s="71"/>
      <c r="G40" s="75"/>
      <c r="H40" s="76"/>
      <c r="I40" s="75"/>
      <c r="J40" s="75"/>
    </row>
    <row r="41" spans="3:10" ht="12.75">
      <c r="C41" s="64"/>
      <c r="D41" s="32"/>
      <c r="F41" s="71"/>
      <c r="G41" s="75"/>
      <c r="H41" s="76"/>
      <c r="I41" s="75"/>
      <c r="J41" s="75"/>
    </row>
    <row r="42" spans="3:10" ht="12.75">
      <c r="C42" s="64"/>
      <c r="D42" s="32"/>
      <c r="F42" s="71"/>
      <c r="G42" s="75"/>
      <c r="H42" s="76"/>
      <c r="I42" s="75"/>
      <c r="J42" s="75"/>
    </row>
    <row r="43" spans="3:10" ht="12.75">
      <c r="C43" s="64"/>
      <c r="D43" s="32"/>
      <c r="F43" s="72"/>
      <c r="G43" s="75"/>
      <c r="H43" s="76"/>
      <c r="I43" s="75"/>
      <c r="J43" s="75"/>
    </row>
    <row r="44" spans="3:10" ht="12.75">
      <c r="C44" s="64"/>
      <c r="D44" s="32"/>
      <c r="F44" s="72"/>
      <c r="G44" s="75"/>
      <c r="H44" s="76"/>
      <c r="I44" s="75"/>
      <c r="J44" s="75"/>
    </row>
    <row r="45" spans="3:10" ht="12.75">
      <c r="C45" s="64"/>
      <c r="D45" s="32"/>
      <c r="F45" s="72"/>
      <c r="G45" s="75"/>
      <c r="H45" s="76"/>
      <c r="I45" s="75"/>
      <c r="J45" s="75"/>
    </row>
    <row r="46" spans="3:10" ht="12.75">
      <c r="C46" s="64"/>
      <c r="D46" s="32"/>
      <c r="F46" s="72"/>
      <c r="G46" s="75"/>
      <c r="H46" s="76"/>
      <c r="I46" s="75"/>
      <c r="J46" s="75"/>
    </row>
    <row r="47" spans="3:10" ht="12.75">
      <c r="C47" s="64"/>
      <c r="D47" s="32"/>
      <c r="F47" s="72"/>
      <c r="G47" s="75"/>
      <c r="H47" s="76"/>
      <c r="I47" s="75"/>
      <c r="J47" s="75"/>
    </row>
    <row r="48" spans="3:10" ht="12.75">
      <c r="C48" s="64"/>
      <c r="D48" s="32"/>
      <c r="F48" s="72"/>
      <c r="G48" s="75"/>
      <c r="H48" s="75"/>
      <c r="I48" s="75"/>
      <c r="J48" s="75"/>
    </row>
    <row r="65536" ht="12.75">
      <c r="IV65536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Botsko, Teri</cp:lastModifiedBy>
  <cp:lastPrinted>2015-06-30T14:42:48Z</cp:lastPrinted>
  <dcterms:created xsi:type="dcterms:W3CDTF">2006-07-03T15:02:26Z</dcterms:created>
  <dcterms:modified xsi:type="dcterms:W3CDTF">2023-11-21T17:47:39Z</dcterms:modified>
  <cp:category/>
  <cp:version/>
  <cp:contentType/>
  <cp:contentStatus/>
</cp:coreProperties>
</file>