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dgwickclaims-my.sharepoint.com/personal/tbotsko_vericlaim_com/Documents/Team/a SOT/ADMINISTRATIVE/Loss Run Reports/a SOTN/10 Oct 2023 Loss Run Report (under dev'mt)/"/>
    </mc:Choice>
  </mc:AlternateContent>
  <xr:revisionPtr revIDLastSave="442" documentId="8_{7C30A604-1733-4E15-9D1C-EDAC5959C7A8}" xr6:coauthVersionLast="47" xr6:coauthVersionMax="47" xr10:uidLastSave="{3E764DB7-D993-4E57-B81B-57D5D33CEBC6}"/>
  <bookViews>
    <workbookView xWindow="2730" yWindow="1755" windowWidth="19260" windowHeight="10950" activeTab="1" xr2:uid="{CDDCAD26-5DC9-4088-A3FF-24F3219A6865}"/>
  </bookViews>
  <sheets>
    <sheet name="Summary" sheetId="5" r:id="rId1"/>
    <sheet name="Property" sheetId="1" r:id="rId2"/>
    <sheet name="Wind-Hail" sheetId="2" r:id="rId3"/>
    <sheet name="Flood" sheetId="3" r:id="rId4"/>
    <sheet name="EarthMvmt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0" i="1" l="1"/>
  <c r="X8" i="1"/>
  <c r="X8" i="2"/>
  <c r="X20" i="1"/>
  <c r="W20" i="1"/>
  <c r="R20" i="1"/>
  <c r="X58" i="1"/>
  <c r="X30" i="2"/>
  <c r="Z8" i="3"/>
  <c r="X48" i="1"/>
  <c r="R53" i="1"/>
  <c r="W53" i="1" s="1"/>
  <c r="X53" i="1" l="1"/>
  <c r="W10" i="1"/>
  <c r="X10" i="1" s="1"/>
  <c r="X9" i="2" l="1"/>
  <c r="X10" i="2"/>
  <c r="X11" i="2"/>
  <c r="X12" i="2"/>
  <c r="X13" i="2"/>
  <c r="X14" i="2"/>
  <c r="X15" i="2"/>
  <c r="X16" i="2"/>
  <c r="X17" i="2"/>
  <c r="X19" i="2"/>
  <c r="X20" i="2"/>
  <c r="X21" i="2"/>
  <c r="X22" i="2"/>
  <c r="X7" i="2"/>
  <c r="X46" i="1"/>
  <c r="X44" i="1"/>
  <c r="X43" i="1"/>
  <c r="X42" i="1"/>
  <c r="X40" i="1"/>
  <c r="X37" i="1"/>
  <c r="X36" i="1"/>
  <c r="X35" i="1"/>
  <c r="X34" i="1"/>
  <c r="X33" i="1"/>
  <c r="X12" i="1"/>
  <c r="X14" i="1"/>
  <c r="X15" i="1"/>
  <c r="X16" i="1"/>
  <c r="X17" i="1"/>
  <c r="X18" i="1"/>
  <c r="X19" i="1"/>
  <c r="X21" i="1"/>
  <c r="X22" i="1"/>
  <c r="X23" i="1"/>
  <c r="X24" i="1"/>
  <c r="X25" i="1"/>
  <c r="X26" i="1"/>
  <c r="X27" i="1"/>
  <c r="X28" i="1"/>
  <c r="X29" i="1"/>
  <c r="X30" i="1"/>
  <c r="X31" i="1"/>
  <c r="X13" i="1"/>
  <c r="Q9" i="1"/>
  <c r="Q67" i="1" s="1"/>
  <c r="Q10" i="1"/>
  <c r="Y14" i="1" l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W67" i="1"/>
  <c r="R67" i="1"/>
  <c r="S67" i="1"/>
  <c r="T67" i="1"/>
  <c r="V67" i="1"/>
  <c r="X67" i="1"/>
  <c r="Z67" i="1"/>
  <c r="Y8" i="2" l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AA9" i="4"/>
  <c r="Y49" i="1" l="1"/>
  <c r="Y50" i="1" s="1"/>
  <c r="Y51" i="1" s="1"/>
  <c r="Y52" i="1" s="1"/>
  <c r="Y53" i="1" s="1"/>
  <c r="Y54" i="1" s="1"/>
  <c r="Y56" i="1" s="1"/>
  <c r="Y67" i="1"/>
  <c r="C9" i="5" s="1"/>
  <c r="AB9" i="4"/>
  <c r="Z32" i="2"/>
  <c r="R32" i="2"/>
  <c r="S32" i="2"/>
  <c r="T32" i="2"/>
  <c r="V32" i="2"/>
  <c r="W32" i="2"/>
  <c r="X32" i="2"/>
  <c r="Q32" i="2"/>
  <c r="Z10" i="3"/>
  <c r="Y9" i="4"/>
  <c r="Z9" i="4"/>
  <c r="X9" i="4"/>
  <c r="T9" i="4"/>
  <c r="U9" i="4"/>
  <c r="V9" i="4"/>
  <c r="S9" i="4"/>
  <c r="AB10" i="3"/>
  <c r="Y10" i="3"/>
  <c r="X10" i="3"/>
  <c r="V10" i="3"/>
  <c r="U10" i="3"/>
  <c r="T10" i="3"/>
  <c r="S10" i="3"/>
  <c r="G70" i="1" l="1"/>
  <c r="Q76" i="1"/>
  <c r="Y12" i="2"/>
  <c r="Y13" i="2" s="1"/>
  <c r="Y14" i="2" s="1"/>
  <c r="Y15" i="2" s="1"/>
  <c r="Y16" i="2" s="1"/>
  <c r="Y17" i="2" s="1"/>
  <c r="Y32" i="2" s="1"/>
  <c r="Y19" i="2" l="1"/>
  <c r="Y20" i="2" s="1"/>
  <c r="Y21" i="2" s="1"/>
  <c r="Y22" i="2" s="1"/>
  <c r="Y23" i="2" s="1"/>
  <c r="Y24" i="2" s="1"/>
  <c r="Y25" i="2" s="1"/>
  <c r="Y26" i="2" s="1"/>
  <c r="C10" i="5"/>
  <c r="C13" i="5" s="1"/>
  <c r="AA8" i="3"/>
  <c r="AA10" i="3" s="1"/>
  <c r="Y18" i="2" l="1"/>
  <c r="Y29" i="2" s="1"/>
  <c r="Y30" i="2" s="1"/>
  <c r="Y27" i="2"/>
  <c r="Y57" i="1" s="1"/>
  <c r="Y58" i="1" s="1"/>
  <c r="Y59" i="1" s="1"/>
  <c r="Y60" i="1" s="1"/>
  <c r="Y61" i="1" s="1"/>
  <c r="Y62" i="1" s="1"/>
  <c r="Y63" i="1" s="1"/>
  <c r="Y64" i="1" s="1"/>
  <c r="Y65" i="1" s="1"/>
</calcChain>
</file>

<file path=xl/sharedStrings.xml><?xml version="1.0" encoding="utf-8"?>
<sst xmlns="http://schemas.openxmlformats.org/spreadsheetml/2006/main" count="1269" uniqueCount="347">
  <si>
    <t>Ken Abernathy</t>
  </si>
  <si>
    <t>N</t>
  </si>
  <si>
    <t>UTK</t>
  </si>
  <si>
    <t>SOT / UT Knoxville Campus</t>
  </si>
  <si>
    <t>O</t>
  </si>
  <si>
    <t xml:space="preserve">            </t>
  </si>
  <si>
    <t>TSU</t>
  </si>
  <si>
    <t>SOT / TBR TSU</t>
  </si>
  <si>
    <t>TCAT</t>
  </si>
  <si>
    <t>Claim Number</t>
  </si>
  <si>
    <t>Policy Year</t>
  </si>
  <si>
    <t>Examiner</t>
  </si>
  <si>
    <t>Agency</t>
  </si>
  <si>
    <t>Agency Name</t>
  </si>
  <si>
    <t>Loss Location</t>
  </si>
  <si>
    <t>City</t>
  </si>
  <si>
    <t>State</t>
  </si>
  <si>
    <t>D/Loss</t>
  </si>
  <si>
    <t>Status</t>
  </si>
  <si>
    <t>Date Closed</t>
  </si>
  <si>
    <t>Subro</t>
  </si>
  <si>
    <t>Cause of Loss</t>
  </si>
  <si>
    <t>CAT(Y/N)</t>
  </si>
  <si>
    <t>CAT#</t>
  </si>
  <si>
    <t>Description</t>
  </si>
  <si>
    <t>Initial Estimate</t>
  </si>
  <si>
    <t>Total Recovery</t>
  </si>
  <si>
    <t>Total Inv/Fee</t>
  </si>
  <si>
    <t>STATE OF TENNESSEE</t>
  </si>
  <si>
    <t>Aggregate Loss Report</t>
  </si>
  <si>
    <t xml:space="preserve">Policy Period: </t>
  </si>
  <si>
    <t xml:space="preserve">Valuation Date: </t>
  </si>
  <si>
    <t>Coverage Type:</t>
  </si>
  <si>
    <t>Property</t>
  </si>
  <si>
    <t>Deductible</t>
  </si>
  <si>
    <t>TOTAL</t>
  </si>
  <si>
    <t>EDUC</t>
  </si>
  <si>
    <t>SOT / Education</t>
  </si>
  <si>
    <t xml:space="preserve">Property                                                              </t>
  </si>
  <si>
    <t>Type</t>
  </si>
  <si>
    <t>Suffix</t>
  </si>
  <si>
    <t>001</t>
  </si>
  <si>
    <t>Wind/Hail</t>
  </si>
  <si>
    <t>Flood</t>
  </si>
  <si>
    <t>Verified Loss Paid</t>
  </si>
  <si>
    <t>Under Review</t>
  </si>
  <si>
    <t>Total Net Paid SOTN</t>
  </si>
  <si>
    <t>Net RCV Loss + Loss Adjustment Expenses</t>
  </si>
  <si>
    <t>Excess/Carrier</t>
  </si>
  <si>
    <t>Earth Movementt</t>
  </si>
  <si>
    <t xml:space="preserve">Vehicle Impact                                                        </t>
  </si>
  <si>
    <t>10/15/22 - 10/15/2023</t>
  </si>
  <si>
    <t>Y</t>
  </si>
  <si>
    <t>C</t>
  </si>
  <si>
    <t xml:space="preserve">Water Damage                                                          </t>
  </si>
  <si>
    <t>FACRF</t>
  </si>
  <si>
    <t>SOT / Facilities Revolving Fund</t>
  </si>
  <si>
    <t>HUMA</t>
  </si>
  <si>
    <t>SOT / Human Services</t>
  </si>
  <si>
    <t>APSU</t>
  </si>
  <si>
    <t>Water Damage</t>
  </si>
  <si>
    <t>CORR</t>
  </si>
  <si>
    <t>SOT / Correction</t>
  </si>
  <si>
    <t xml:space="preserve">Windstorm                                                             </t>
  </si>
  <si>
    <t>NAS22540310</t>
  </si>
  <si>
    <t>10/15/22 - 10/14/23</t>
  </si>
  <si>
    <t>VI to fence.</t>
  </si>
  <si>
    <t>NAS22540270</t>
  </si>
  <si>
    <t>SOT / TBR TCAT</t>
  </si>
  <si>
    <t>Vehicle Impact</t>
  </si>
  <si>
    <t>NAS22546080</t>
  </si>
  <si>
    <t>Water Damage - Pipe Burst</t>
  </si>
  <si>
    <t>Water Damage / Pipe Burst</t>
  </si>
  <si>
    <t>NAS22546910</t>
  </si>
  <si>
    <t>WD - burst pipe</t>
  </si>
  <si>
    <t>NAS22546990</t>
  </si>
  <si>
    <t>UTC</t>
  </si>
  <si>
    <t>SOT / UT Chattanooga Campus</t>
  </si>
  <si>
    <t>Rain Intrusion into hull.</t>
  </si>
  <si>
    <t>NAS22550480</t>
  </si>
  <si>
    <t>Water Damage - Broken Pipe/Freeze</t>
  </si>
  <si>
    <t>Pipe Damage</t>
  </si>
  <si>
    <t>NAS22552640</t>
  </si>
  <si>
    <t xml:space="preserve">Freezing                                                              </t>
  </si>
  <si>
    <t>Winter Storm 2022</t>
  </si>
  <si>
    <t>NAS23556120</t>
  </si>
  <si>
    <t>VI bollard stone &amp; camera, main entrance</t>
  </si>
  <si>
    <t>NAS23556340</t>
  </si>
  <si>
    <t xml:space="preserve">Roof Leak                                                             </t>
  </si>
  <si>
    <t>WD Leak</t>
  </si>
  <si>
    <t>NAS23554990</t>
  </si>
  <si>
    <t xml:space="preserve">Lightning                                                             </t>
  </si>
  <si>
    <t>Lightning</t>
  </si>
  <si>
    <t>NAS23559420</t>
  </si>
  <si>
    <t>WD / Pipe Leak</t>
  </si>
  <si>
    <t>NAS23560950</t>
  </si>
  <si>
    <t>UTMART</t>
  </si>
  <si>
    <t>SOT / UT Martin Campus</t>
  </si>
  <si>
    <t>NAS23560960</t>
  </si>
  <si>
    <t>Vehicle Impact to building.</t>
  </si>
  <si>
    <t>NAS23557720</t>
  </si>
  <si>
    <t>Water and roof damage.</t>
  </si>
  <si>
    <t>N/A</t>
  </si>
  <si>
    <t>School for the Blind, Nashville, TN</t>
  </si>
  <si>
    <t>Knoxville College of Applied Tech, Knoxville, TN</t>
  </si>
  <si>
    <t>RASP Building  Research &amp; Sponsored Programs, Nashville, TN</t>
  </si>
  <si>
    <t>Alpha Delta Pi Sorority, Knoxville, TN</t>
  </si>
  <si>
    <t>002</t>
  </si>
  <si>
    <t>SOT / General Services</t>
  </si>
  <si>
    <t>003</t>
  </si>
  <si>
    <t>SOT / Health</t>
  </si>
  <si>
    <t>004</t>
  </si>
  <si>
    <t>SOT / Intellectual &amp; Dev Disabilities</t>
  </si>
  <si>
    <t>005</t>
  </si>
  <si>
    <t>006</t>
  </si>
  <si>
    <t>007</t>
  </si>
  <si>
    <t>008</t>
  </si>
  <si>
    <t>Riverbend Maintenance Shop / Warehouse, Nashville, TN</t>
  </si>
  <si>
    <t>Hesler Biology Building, Knoxville, TN</t>
  </si>
  <si>
    <t>Dickson Student Svc Bldg, Dickson, TN</t>
  </si>
  <si>
    <t>NAS23563060</t>
  </si>
  <si>
    <t>Hayes House, Clarksville, TN</t>
  </si>
  <si>
    <t>Barge Scull Storage Facility #2, TN</t>
  </si>
  <si>
    <t>SOT / APSU</t>
  </si>
  <si>
    <t>Art and Design Building, TN</t>
  </si>
  <si>
    <t>Sundquist Science Building, TN</t>
  </si>
  <si>
    <t>SOT / Univ Of Memphis</t>
  </si>
  <si>
    <t>SOT / TBR Vol State / Nashville SCC</t>
  </si>
  <si>
    <t>009</t>
  </si>
  <si>
    <t>SOT / Environment &amp; Conservation</t>
  </si>
  <si>
    <t>various parks</t>
  </si>
  <si>
    <t>010</t>
  </si>
  <si>
    <t>SOT / TBR SW TCC</t>
  </si>
  <si>
    <t>011</t>
  </si>
  <si>
    <t>SOT / TBR Walters SCC</t>
  </si>
  <si>
    <t>012</t>
  </si>
  <si>
    <t>013</t>
  </si>
  <si>
    <t>SOT / TTU</t>
  </si>
  <si>
    <t>014</t>
  </si>
  <si>
    <t>SOT / TSU</t>
  </si>
  <si>
    <t>015</t>
  </si>
  <si>
    <t>SOT / MTSU</t>
  </si>
  <si>
    <t>016</t>
  </si>
  <si>
    <t>SOT / ETSU</t>
  </si>
  <si>
    <t>017</t>
  </si>
  <si>
    <t>018</t>
  </si>
  <si>
    <t>SOT / UT Southern</t>
  </si>
  <si>
    <t>019</t>
  </si>
  <si>
    <t>SOT / TBR NE SCC</t>
  </si>
  <si>
    <t>State Capitol Bldg, TN</t>
  </si>
  <si>
    <t>Gentry Center, TN</t>
  </si>
  <si>
    <t>Building C, Smyrna, TN</t>
  </si>
  <si>
    <t>NULL</t>
  </si>
  <si>
    <t>NAS23570980</t>
  </si>
  <si>
    <t>Ford Apartments, TN</t>
  </si>
  <si>
    <t>Water Damage - Water Heater</t>
  </si>
  <si>
    <t>Water Damage / water tank</t>
  </si>
  <si>
    <t>NAS23572060</t>
  </si>
  <si>
    <t>Cordell Hull State Office Bldg, Nashville, TN</t>
  </si>
  <si>
    <t xml:space="preserve">Water Damage - Fire Main Break                                        </t>
  </si>
  <si>
    <t>Water Damage / main line</t>
  </si>
  <si>
    <t>NAS23572540</t>
  </si>
  <si>
    <t>Elliot Hall, Nashville, TN</t>
  </si>
  <si>
    <t>WD - rain intrusion</t>
  </si>
  <si>
    <t>NAS23573780</t>
  </si>
  <si>
    <t>UM</t>
  </si>
  <si>
    <t>Varnell-Jones Hall, TN</t>
  </si>
  <si>
    <t>Water Damage / failed valve</t>
  </si>
  <si>
    <t>NAS23573790</t>
  </si>
  <si>
    <t>John Sevier Building, Nashville, TN</t>
  </si>
  <si>
    <t xml:space="preserve">Vandalism                                                             </t>
  </si>
  <si>
    <t>Vandalism</t>
  </si>
  <si>
    <t>NAS23567250</t>
  </si>
  <si>
    <t>Roof Damage</t>
  </si>
  <si>
    <t>NAS23567800</t>
  </si>
  <si>
    <t xml:space="preserve">Catastrophe Loss                                                      </t>
  </si>
  <si>
    <t>NAS23574920</t>
  </si>
  <si>
    <t>Aviation Campus, Memphis, TN</t>
  </si>
  <si>
    <t>Elam Center Natatorium, Martin, TN</t>
  </si>
  <si>
    <t>NAS23580860</t>
  </si>
  <si>
    <t>PELISS</t>
  </si>
  <si>
    <t>SOT / TBR Pelissippi SCC</t>
  </si>
  <si>
    <t>J.L. Goins Admin Building, Knoxville, TN</t>
  </si>
  <si>
    <t xml:space="preserve">AD.Peril Endors - Collapse                                            </t>
  </si>
  <si>
    <t>Damaged Piano</t>
  </si>
  <si>
    <t>NAS23581470</t>
  </si>
  <si>
    <t>MTSU</t>
  </si>
  <si>
    <t>Rental Property, Murfreesboro, TN</t>
  </si>
  <si>
    <t xml:space="preserve">Fire                                                                  </t>
  </si>
  <si>
    <t>Fire</t>
  </si>
  <si>
    <t>NAS23579170</t>
  </si>
  <si>
    <t>TRANSP</t>
  </si>
  <si>
    <t>SOT / Transportation</t>
  </si>
  <si>
    <t>Not Applicable, Knoxville, TN</t>
  </si>
  <si>
    <t>VI Drivewyze thermal camera</t>
  </si>
  <si>
    <t>APSU, TN</t>
  </si>
  <si>
    <t>March of 2023 Windstorm 1</t>
  </si>
  <si>
    <t>various</t>
  </si>
  <si>
    <t>SOT / TBR</t>
  </si>
  <si>
    <t>Columbia State CC / Vol State CC</t>
  </si>
  <si>
    <t>SOT / Mental Health</t>
  </si>
  <si>
    <t>Mental Health Main Bldg, 221 Stewarts Ferry, Nashville</t>
  </si>
  <si>
    <t>SOT / UT Martin</t>
  </si>
  <si>
    <t>Clover Bottom, Nashville</t>
  </si>
  <si>
    <t>James k Polk Bldg, Nashville</t>
  </si>
  <si>
    <t>1825 State St, Morristown 37814</t>
  </si>
  <si>
    <t>NAS23576420</t>
  </si>
  <si>
    <t>Building 12 Gym, Nashville, TN</t>
  </si>
  <si>
    <t>Storm Damage</t>
  </si>
  <si>
    <t>West TN (7), Mdl TN (21), East TN (3)</t>
  </si>
  <si>
    <t>TN Rehab Center, Nashville</t>
  </si>
  <si>
    <t>West TN (2 locations), Mdl TN (5 locations)</t>
  </si>
  <si>
    <t>7 buildings</t>
  </si>
  <si>
    <t>16 bldgs</t>
  </si>
  <si>
    <t>TN Cor Aca Tullahoma, Bledsoe Co Corr Complex</t>
  </si>
  <si>
    <t>8 bldgs</t>
  </si>
  <si>
    <t>18 bldgs</t>
  </si>
  <si>
    <t>11 bldgs</t>
  </si>
  <si>
    <t>7 bldgs</t>
  </si>
  <si>
    <t>Chattanooga (3 bldg), Knoxville (27 bldg) [DD part of $75k]</t>
  </si>
  <si>
    <t>one bldg  [part of DD $75k]</t>
  </si>
  <si>
    <t>NAS23586890</t>
  </si>
  <si>
    <t>Science Building, Murfreesboro, TN</t>
  </si>
  <si>
    <t xml:space="preserve">Equipment Failure                                                     </t>
  </si>
  <si>
    <t>Roof &amp; water damage / fume hoods</t>
  </si>
  <si>
    <t>NAS23587930</t>
  </si>
  <si>
    <t>ETSU</t>
  </si>
  <si>
    <t>Lamb Hall, Johnson City, TN</t>
  </si>
  <si>
    <t>Fan coil fire / WD sprinkler system</t>
  </si>
  <si>
    <t>105 Moody Ave., Martin, TN</t>
  </si>
  <si>
    <t>March of 2023 Windstorm 2</t>
  </si>
  <si>
    <t>SOT / Military</t>
  </si>
  <si>
    <t>SOT / UT Agriculture Other</t>
  </si>
  <si>
    <t>SOT / UT Knoxville</t>
  </si>
  <si>
    <t>Line</t>
  </si>
  <si>
    <t>Captive Erosion</t>
  </si>
  <si>
    <t>Wind</t>
  </si>
  <si>
    <t>Earth Movement</t>
  </si>
  <si>
    <t>Total</t>
  </si>
  <si>
    <t>Aggregate Erosion $25,000,000</t>
  </si>
  <si>
    <t>Estimate</t>
  </si>
  <si>
    <t>NAS23589600</t>
  </si>
  <si>
    <t>SOT / UTK</t>
  </si>
  <si>
    <t>McClung Tower, Knoxville, TN</t>
  </si>
  <si>
    <t>Contractor damaged water pipe</t>
  </si>
  <si>
    <t>$</t>
  </si>
  <si>
    <t>NAS23590990</t>
  </si>
  <si>
    <t>SOT / TCAT</t>
  </si>
  <si>
    <t>Welding Shop, Nashville, TN</t>
  </si>
  <si>
    <t>NAS23591340</t>
  </si>
  <si>
    <t>Greek Row House 7, Murfreesboro, TN</t>
  </si>
  <si>
    <t>NAS23591350</t>
  </si>
  <si>
    <t>Greek Row House 5, Murfreesboro, TN</t>
  </si>
  <si>
    <t>Water damage</t>
  </si>
  <si>
    <t>Water damage / pipe burst</t>
  </si>
  <si>
    <t>WD / hot water heater</t>
  </si>
  <si>
    <t>NAS23591660</t>
  </si>
  <si>
    <t>SOT / UTC</t>
  </si>
  <si>
    <t>Lightning damage</t>
  </si>
  <si>
    <t>NAS23594900</t>
  </si>
  <si>
    <t>TWRA</t>
  </si>
  <si>
    <t>SOT / TWRA</t>
  </si>
  <si>
    <t>Herb Parsons Lake, Collierville, TN</t>
  </si>
  <si>
    <t>Wind damage</t>
  </si>
  <si>
    <t>NAS23595050</t>
  </si>
  <si>
    <t>Big Sandy, Big Sandy, TN</t>
  </si>
  <si>
    <t>Golf Player Development Facility, Chattanooga, TN</t>
  </si>
  <si>
    <t>NAS23595930</t>
  </si>
  <si>
    <t>Gentry Center, Nashville, TN</t>
  </si>
  <si>
    <t xml:space="preserve">Rain Storm                                                            </t>
  </si>
  <si>
    <t>Wind / Roof Leak</t>
  </si>
  <si>
    <t>NAS23598540</t>
  </si>
  <si>
    <t>MNHLTH</t>
  </si>
  <si>
    <t>Western Mental Health Institute (WMHI), Bolivar, TN</t>
  </si>
  <si>
    <t>Storm damage / tree fell on roof - claim withdrawal</t>
  </si>
  <si>
    <t>NAS23598700</t>
  </si>
  <si>
    <t>Nissan Training Facility, Smyrna, TN</t>
  </si>
  <si>
    <t>Building struck by vehicle</t>
  </si>
  <si>
    <t>NAS23602200</t>
  </si>
  <si>
    <t>DIDD</t>
  </si>
  <si>
    <t>SOT / DIDD</t>
  </si>
  <si>
    <t>Arlington TN</t>
  </si>
  <si>
    <t>NAS23597990</t>
  </si>
  <si>
    <t>Safety</t>
  </si>
  <si>
    <t>SOT / Safety / THP</t>
  </si>
  <si>
    <t>Harrison, TN</t>
  </si>
  <si>
    <t>NAS23604360</t>
  </si>
  <si>
    <t>Patterson Hall, 530 Patterson Street</t>
  </si>
  <si>
    <t>Memphis</t>
  </si>
  <si>
    <t>TN</t>
  </si>
  <si>
    <t>Open</t>
  </si>
  <si>
    <t xml:space="preserve">Flood </t>
  </si>
  <si>
    <t>Water damage from storm</t>
  </si>
  <si>
    <t>NAS23604470</t>
  </si>
  <si>
    <t>TDOC</t>
  </si>
  <si>
    <t>Henning, TN</t>
  </si>
  <si>
    <t>Wind damage to tree causing power disruption</t>
  </si>
  <si>
    <t>NAS23605510</t>
  </si>
  <si>
    <t>TDEC</t>
  </si>
  <si>
    <t>SOT / Environment/Conservation</t>
  </si>
  <si>
    <t>Spencer, TN</t>
  </si>
  <si>
    <t>Wind damage to trees/egress to facilities</t>
  </si>
  <si>
    <t>NAS23606120</t>
  </si>
  <si>
    <t>Fortera Stadium, Clarksville, TN</t>
  </si>
  <si>
    <t>Lightning damage to stadium lighting</t>
  </si>
  <si>
    <t>NAS23606700</t>
  </si>
  <si>
    <t>Baseball/Softball Fields, Clarksville, TN</t>
  </si>
  <si>
    <t>NAS23608910</t>
  </si>
  <si>
    <t>UT</t>
  </si>
  <si>
    <t>SOT / UTHSC</t>
  </si>
  <si>
    <t>Coleman Building, UT Health Sciences</t>
  </si>
  <si>
    <t>Research labs damaged by water from pipe burst</t>
  </si>
  <si>
    <t>Water damage from failed "shark bite" fitting on HVAC</t>
  </si>
  <si>
    <t>NAS23609390</t>
  </si>
  <si>
    <t>DGS</t>
  </si>
  <si>
    <t>Health</t>
  </si>
  <si>
    <t>TBR</t>
  </si>
  <si>
    <t>TTU</t>
  </si>
  <si>
    <t>FRF</t>
  </si>
  <si>
    <r>
      <t>C</t>
    </r>
    <r>
      <rPr>
        <b/>
        <sz val="11"/>
        <rFont val="Calibri"/>
        <family val="2"/>
        <scheme val="minor"/>
      </rPr>
      <t>COMMENTS</t>
    </r>
  </si>
  <si>
    <t>8.30 R1 EGL$100K, DD$50K</t>
  </si>
  <si>
    <t>gentry budy…WIND CLAIM</t>
  </si>
  <si>
    <t>COMMENT</t>
  </si>
  <si>
    <t xml:space="preserve">Wind </t>
  </si>
  <si>
    <t>Roof Leak</t>
  </si>
  <si>
    <t xml:space="preserve"> </t>
  </si>
  <si>
    <t>NAS23610660</t>
  </si>
  <si>
    <t>Chattanooga</t>
  </si>
  <si>
    <t>NAS23612900</t>
  </si>
  <si>
    <t>NAS23617100</t>
  </si>
  <si>
    <t>Hayes Track, Murfreesboro</t>
  </si>
  <si>
    <t>Greenville, TN Homes</t>
  </si>
  <si>
    <t>Ard Student Health, Clarksville, TN</t>
  </si>
  <si>
    <t>Power Outage</t>
  </si>
  <si>
    <t>Lightning damage to group homes</t>
  </si>
  <si>
    <t>Loss to freezer testing reagents</t>
  </si>
  <si>
    <t>Closed</t>
  </si>
  <si>
    <t>NAS23618980</t>
  </si>
  <si>
    <t>10/15/2022 - 10/14/2023</t>
  </si>
  <si>
    <t>MOTLOW</t>
  </si>
  <si>
    <t>SOT / TBR Motlow SCC</t>
  </si>
  <si>
    <t>Hiatt Spivey Center, Smyrna   , TN</t>
  </si>
  <si>
    <t>10/11/2023</t>
  </si>
  <si>
    <t>10/28/2023</t>
  </si>
  <si>
    <t>Water Damage -  Sewer Line</t>
  </si>
  <si>
    <t>2nd fl Sewage drain backup</t>
  </si>
  <si>
    <t>prior freeze / tear in roof membrane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</si>
</sst>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 d\,\ yyyy;@"/>
    <numFmt numFmtId="165" formatCode="mm/dd/yy;@"/>
    <numFmt numFmtId="166" formatCode="\$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33333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3" fillId="0" borderId="0" xfId="0" applyFont="1"/>
    <xf numFmtId="0" fontId="0" fillId="2" borderId="0" xfId="0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0" fillId="0" borderId="0" xfId="0" applyAlignment="1">
      <alignment horizontal="center"/>
    </xf>
    <xf numFmtId="165" fontId="0" fillId="2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  <xf numFmtId="44" fontId="0" fillId="2" borderId="0" xfId="1" applyFont="1" applyFill="1"/>
    <xf numFmtId="44" fontId="0" fillId="0" borderId="0" xfId="1" applyFont="1"/>
    <xf numFmtId="0" fontId="2" fillId="3" borderId="0" xfId="0" applyFont="1" applyFill="1" applyAlignment="1">
      <alignment vertical="center" wrapText="1"/>
    </xf>
    <xf numFmtId="165" fontId="2" fillId="3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44" fontId="2" fillId="3" borderId="0" xfId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4" fontId="2" fillId="3" borderId="0" xfId="1" applyFont="1" applyFill="1" applyAlignment="1">
      <alignment horizontal="center" vertical="center" wrapText="1"/>
    </xf>
    <xf numFmtId="44" fontId="3" fillId="0" borderId="1" xfId="1" applyFont="1" applyBorder="1"/>
    <xf numFmtId="0" fontId="0" fillId="0" borderId="0" xfId="0" applyAlignment="1">
      <alignment vertical="center"/>
    </xf>
    <xf numFmtId="44" fontId="0" fillId="2" borderId="0" xfId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vertical="center" wrapText="1"/>
    </xf>
    <xf numFmtId="49" fontId="0" fillId="0" borderId="0" xfId="0" applyNumberFormat="1"/>
    <xf numFmtId="49" fontId="3" fillId="0" borderId="0" xfId="0" applyNumberFormat="1" applyFont="1"/>
    <xf numFmtId="165" fontId="2" fillId="3" borderId="0" xfId="0" applyNumberFormat="1" applyFont="1" applyFill="1" applyAlignment="1">
      <alignment horizontal="center" vertical="center" wrapText="1"/>
    </xf>
    <xf numFmtId="44" fontId="3" fillId="0" borderId="0" xfId="1" applyFont="1" applyBorder="1"/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44" fontId="8" fillId="0" borderId="0" xfId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4" fontId="8" fillId="0" borderId="0" xfId="1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49" fontId="8" fillId="0" borderId="0" xfId="0" applyNumberFormat="1" applyFont="1"/>
    <xf numFmtId="165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4" fontId="8" fillId="0" borderId="0" xfId="1" applyFont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9" fontId="6" fillId="2" borderId="0" xfId="0" applyNumberFormat="1" applyFont="1" applyFill="1" applyAlignment="1">
      <alignment horizontal="left"/>
    </xf>
    <xf numFmtId="44" fontId="0" fillId="2" borderId="0" xfId="0" applyNumberFormat="1" applyFill="1"/>
    <xf numFmtId="44" fontId="0" fillId="0" borderId="0" xfId="0" applyNumberFormat="1"/>
    <xf numFmtId="44" fontId="6" fillId="2" borderId="0" xfId="0" applyNumberFormat="1" applyFont="1" applyFill="1"/>
    <xf numFmtId="0" fontId="3" fillId="0" borderId="2" xfId="0" applyFont="1" applyBorder="1"/>
    <xf numFmtId="44" fontId="3" fillId="0" borderId="2" xfId="0" applyNumberFormat="1" applyFont="1" applyBorder="1"/>
    <xf numFmtId="0" fontId="0" fillId="0" borderId="2" xfId="0" applyBorder="1"/>
    <xf numFmtId="44" fontId="0" fillId="0" borderId="2" xfId="0" applyNumberFormat="1" applyBorder="1"/>
    <xf numFmtId="0" fontId="0" fillId="0" borderId="3" xfId="0" applyBorder="1"/>
    <xf numFmtId="44" fontId="3" fillId="0" borderId="3" xfId="0" applyNumberFormat="1" applyFont="1" applyBorder="1"/>
    <xf numFmtId="44" fontId="8" fillId="0" borderId="0" xfId="1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vertical="center" wrapText="1"/>
    </xf>
    <xf numFmtId="0" fontId="8" fillId="4" borderId="0" xfId="0" applyFont="1" applyFill="1" applyAlignment="1">
      <alignment vertical="center" wrapText="1"/>
    </xf>
    <xf numFmtId="165" fontId="8" fillId="4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4" fontId="8" fillId="0" borderId="0" xfId="1" applyNumberFormat="1" applyFont="1" applyAlignment="1">
      <alignment vertical="center" wrapText="1"/>
    </xf>
    <xf numFmtId="165" fontId="9" fillId="4" borderId="0" xfId="0" quotePrefix="1" applyNumberFormat="1" applyFont="1" applyFill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49" fontId="8" fillId="5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13" fillId="6" borderId="0" xfId="0" applyNumberFormat="1" applyFont="1" applyFill="1" applyBorder="1" applyAlignment="1">
      <alignment horizontal="left"/>
    </xf>
    <xf numFmtId="166" fontId="13" fillId="6" borderId="0" xfId="0" applyNumberFormat="1" applyFont="1" applyFill="1" applyBorder="1" applyAlignment="1">
      <alignment horizontal="right"/>
    </xf>
    <xf numFmtId="0" fontId="13" fillId="6" borderId="0" xfId="0" applyFont="1" applyFill="1" applyAlignment="1">
      <alignment horizontal="left"/>
    </xf>
    <xf numFmtId="49" fontId="13" fillId="7" borderId="0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0</xdr:row>
      <xdr:rowOff>133350</xdr:rowOff>
    </xdr:from>
    <xdr:to>
      <xdr:col>13</xdr:col>
      <xdr:colOff>354504</xdr:colOff>
      <xdr:row>3</xdr:row>
      <xdr:rowOff>112395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0FDFDC-B950-484C-8CB6-98FFA81A8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0450" y="133350"/>
          <a:ext cx="1859454" cy="550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1691640</xdr:colOff>
      <xdr:row>0</xdr:row>
      <xdr:rowOff>213360</xdr:rowOff>
    </xdr:from>
    <xdr:to>
      <xdr:col>25</xdr:col>
      <xdr:colOff>593132</xdr:colOff>
      <xdr:row>3</xdr:row>
      <xdr:rowOff>97155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9E7B6A-C962-46DD-A2B6-0B6F9376D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34920" y="213360"/>
          <a:ext cx="1902317" cy="556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1691640</xdr:colOff>
      <xdr:row>0</xdr:row>
      <xdr:rowOff>213360</xdr:rowOff>
    </xdr:from>
    <xdr:to>
      <xdr:col>25</xdr:col>
      <xdr:colOff>741219</xdr:colOff>
      <xdr:row>3</xdr:row>
      <xdr:rowOff>97155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D8B23E-EAED-4D27-B686-DF77DFFB9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70150" y="209550"/>
          <a:ext cx="1897554" cy="5505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1691640</xdr:colOff>
      <xdr:row>0</xdr:row>
      <xdr:rowOff>213360</xdr:rowOff>
    </xdr:from>
    <xdr:to>
      <xdr:col>27</xdr:col>
      <xdr:colOff>733599</xdr:colOff>
      <xdr:row>3</xdr:row>
      <xdr:rowOff>97155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3E0175-95DF-4124-AA37-F8403AAD2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70150" y="209550"/>
          <a:ext cx="1893744" cy="5543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1691640</xdr:colOff>
      <xdr:row>0</xdr:row>
      <xdr:rowOff>213360</xdr:rowOff>
    </xdr:from>
    <xdr:to>
      <xdr:col>27</xdr:col>
      <xdr:colOff>703119</xdr:colOff>
      <xdr:row>3</xdr:row>
      <xdr:rowOff>97155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B7FC69-5EC9-479E-8B18-538743AE0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65400" y="209550"/>
          <a:ext cx="1897554" cy="550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5144D-95ED-4CF2-BCF9-2DA153233E15}">
  <dimension ref="A1:C14"/>
  <sheetViews>
    <sheetView workbookViewId="0">
      <selection activeCell="B5" sqref="B5"/>
    </sheetView>
  </sheetViews>
  <sheetFormatPr defaultRowHeight="15" x14ac:dyDescent="0.25"/>
  <cols>
    <col min="1" max="1" width="16.85546875" bestFit="1" customWidth="1"/>
    <col min="3" max="3" width="16.28515625" style="44" bestFit="1" customWidth="1"/>
  </cols>
  <sheetData>
    <row r="1" spans="1:3" ht="21" x14ac:dyDescent="0.35">
      <c r="A1" s="78" t="s">
        <v>28</v>
      </c>
      <c r="B1" s="78"/>
      <c r="C1" s="78"/>
    </row>
    <row r="2" spans="1:3" ht="15.75" x14ac:dyDescent="0.25">
      <c r="A2" s="79" t="s">
        <v>29</v>
      </c>
      <c r="B2" s="79"/>
      <c r="C2" s="43"/>
    </row>
    <row r="3" spans="1:3" ht="15.75" x14ac:dyDescent="0.25">
      <c r="A3" s="4" t="s">
        <v>30</v>
      </c>
      <c r="B3" s="42" t="s">
        <v>51</v>
      </c>
    </row>
    <row r="4" spans="1:3" ht="15.75" x14ac:dyDescent="0.25">
      <c r="A4" s="4" t="s">
        <v>31</v>
      </c>
      <c r="B4" s="80">
        <v>45230</v>
      </c>
      <c r="C4" s="80"/>
    </row>
    <row r="5" spans="1:3" ht="15.75" x14ac:dyDescent="0.25">
      <c r="A5" s="4"/>
      <c r="B5" s="42"/>
      <c r="C5" s="45"/>
    </row>
    <row r="7" spans="1:3" x14ac:dyDescent="0.25">
      <c r="A7" s="46" t="s">
        <v>234</v>
      </c>
      <c r="B7" s="46"/>
      <c r="C7" s="47" t="s">
        <v>235</v>
      </c>
    </row>
    <row r="9" spans="1:3" x14ac:dyDescent="0.25">
      <c r="A9" t="s">
        <v>33</v>
      </c>
      <c r="C9" s="44">
        <f>Property!Y67</f>
        <v>18896516.004999999</v>
      </c>
    </row>
    <row r="10" spans="1:3" x14ac:dyDescent="0.25">
      <c r="A10" t="s">
        <v>236</v>
      </c>
      <c r="C10" s="44">
        <f>'Wind-Hail'!Y32-Property!Y67</f>
        <v>2521720.8649999984</v>
      </c>
    </row>
    <row r="11" spans="1:3" x14ac:dyDescent="0.25">
      <c r="A11" t="s">
        <v>43</v>
      </c>
      <c r="C11" s="44">
        <v>0</v>
      </c>
    </row>
    <row r="12" spans="1:3" x14ac:dyDescent="0.25">
      <c r="A12" s="48" t="s">
        <v>237</v>
      </c>
      <c r="B12" s="48"/>
      <c r="C12" s="49">
        <v>0</v>
      </c>
    </row>
    <row r="13" spans="1:3" ht="15.75" thickBot="1" x14ac:dyDescent="0.3">
      <c r="A13" s="50" t="s">
        <v>238</v>
      </c>
      <c r="B13" s="50"/>
      <c r="C13" s="51">
        <f>SUM(C9:C12)</f>
        <v>21418236.869999997</v>
      </c>
    </row>
    <row r="14" spans="1:3" ht="15.75" thickTop="1" x14ac:dyDescent="0.25"/>
  </sheetData>
  <mergeCells count="3">
    <mergeCell ref="A1:C1"/>
    <mergeCell ref="A2:B2"/>
    <mergeCell ref="B4:C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4309-456D-4E61-8809-D6E4D33A1074}">
  <dimension ref="A1:AA76"/>
  <sheetViews>
    <sheetView showGridLines="0" tabSelected="1" topLeftCell="A61" zoomScale="106" zoomScaleNormal="106" workbookViewId="0">
      <pane xSplit="1" topLeftCell="C1" activePane="topRight" state="frozen"/>
      <selection pane="topRight" activeCell="G65" sqref="G65"/>
    </sheetView>
  </sheetViews>
  <sheetFormatPr defaultRowHeight="15" x14ac:dyDescent="0.25"/>
  <cols>
    <col min="1" max="1" width="12.85546875" customWidth="1"/>
    <col min="2" max="2" width="9" style="22" bestFit="1" customWidth="1"/>
    <col min="3" max="3" width="17.7109375" bestFit="1" customWidth="1"/>
    <col min="4" max="4" width="12.42578125" bestFit="1" customWidth="1"/>
    <col min="5" max="5" width="9" bestFit="1" customWidth="1"/>
    <col min="6" max="6" width="22.140625" customWidth="1"/>
    <col min="7" max="7" width="23" customWidth="1"/>
    <col min="8" max="8" width="10.5703125" style="8" customWidth="1"/>
    <col min="9" max="9" width="5.7109375" customWidth="1"/>
    <col min="10" max="10" width="8.42578125" style="8" customWidth="1"/>
    <col min="11" max="11" width="6" customWidth="1"/>
    <col min="12" max="12" width="8.42578125" customWidth="1"/>
    <col min="13" max="13" width="11.42578125" customWidth="1"/>
    <col min="14" max="14" width="3.7109375" style="6" customWidth="1"/>
    <col min="15" max="15" width="7.140625" style="41" customWidth="1"/>
    <col min="16" max="16" width="16.85546875" customWidth="1"/>
    <col min="17" max="17" width="15.7109375" style="10" bestFit="1" customWidth="1"/>
    <col min="18" max="18" width="13.140625" style="10" bestFit="1" customWidth="1"/>
    <col min="19" max="19" width="17.28515625" style="10" customWidth="1"/>
    <col min="20" max="20" width="11.5703125" style="10" customWidth="1"/>
    <col min="21" max="21" width="14.42578125" style="10" bestFit="1" customWidth="1"/>
    <col min="22" max="22" width="13" style="10" bestFit="1" customWidth="1"/>
    <col min="23" max="23" width="17.7109375" style="10" customWidth="1"/>
    <col min="24" max="24" width="22.28515625" style="10" customWidth="1"/>
    <col min="25" max="25" width="19" style="10" customWidth="1"/>
    <col min="26" max="26" width="17.5703125" style="10" customWidth="1"/>
  </cols>
  <sheetData>
    <row r="1" spans="1:27" ht="21" x14ac:dyDescent="0.35">
      <c r="A1" s="78" t="s">
        <v>28</v>
      </c>
      <c r="B1" s="78"/>
      <c r="C1" s="78"/>
      <c r="D1" s="1"/>
      <c r="E1" s="1"/>
      <c r="F1" s="1"/>
      <c r="G1" s="1"/>
      <c r="H1" s="7"/>
      <c r="I1" s="1"/>
      <c r="J1" s="7"/>
      <c r="K1" s="1"/>
      <c r="L1" s="1"/>
      <c r="M1" s="1"/>
      <c r="N1" s="3"/>
      <c r="O1" s="40"/>
      <c r="P1" s="1"/>
      <c r="Q1" s="9"/>
      <c r="R1" s="9"/>
      <c r="S1" s="9"/>
      <c r="T1" s="9"/>
      <c r="U1" s="9"/>
      <c r="V1" s="9"/>
      <c r="W1" s="9"/>
      <c r="X1" s="9"/>
      <c r="Y1" s="9"/>
      <c r="Z1" s="9"/>
      <c r="AA1" s="1"/>
    </row>
    <row r="2" spans="1:27" ht="15.75" x14ac:dyDescent="0.25">
      <c r="A2" s="79" t="s">
        <v>29</v>
      </c>
      <c r="B2" s="79"/>
      <c r="C2" s="1"/>
      <c r="D2" s="1"/>
      <c r="E2" s="1"/>
      <c r="F2" s="1"/>
      <c r="G2" s="1"/>
      <c r="H2" s="7"/>
      <c r="I2" s="1"/>
      <c r="J2" s="7"/>
      <c r="K2" s="1"/>
      <c r="L2" s="1"/>
      <c r="M2" s="1"/>
      <c r="N2" s="3"/>
      <c r="O2" s="40"/>
      <c r="P2" s="1"/>
      <c r="Q2" s="9"/>
      <c r="R2" s="9"/>
      <c r="S2" s="9"/>
      <c r="T2" s="9"/>
      <c r="U2" s="9"/>
      <c r="V2" s="9"/>
      <c r="W2" s="9"/>
      <c r="X2" s="9"/>
      <c r="Y2" s="9"/>
      <c r="Z2" s="9"/>
      <c r="AA2" s="1"/>
    </row>
    <row r="3" spans="1:27" ht="15.75" x14ac:dyDescent="0.25">
      <c r="A3" s="4" t="s">
        <v>30</v>
      </c>
      <c r="B3" s="20" t="s">
        <v>51</v>
      </c>
      <c r="D3" s="1"/>
      <c r="E3" s="1"/>
      <c r="F3" s="1"/>
      <c r="G3" s="1"/>
      <c r="H3" s="7"/>
      <c r="I3" s="1"/>
      <c r="J3" s="7"/>
      <c r="K3" s="1"/>
      <c r="L3" s="1"/>
      <c r="M3" s="1"/>
      <c r="N3" s="3"/>
      <c r="O3" s="40"/>
      <c r="P3" s="1"/>
      <c r="Q3" s="9"/>
      <c r="R3" s="9"/>
      <c r="S3" s="9"/>
      <c r="T3" s="9"/>
      <c r="U3" s="9"/>
      <c r="V3" s="9"/>
      <c r="W3" s="9"/>
      <c r="X3" s="9"/>
      <c r="Y3" s="9"/>
      <c r="Z3" s="9"/>
      <c r="AA3" s="1"/>
    </row>
    <row r="4" spans="1:27" ht="15.75" x14ac:dyDescent="0.25">
      <c r="A4" s="4" t="s">
        <v>31</v>
      </c>
      <c r="B4" s="80">
        <v>45199</v>
      </c>
      <c r="C4" s="80"/>
      <c r="D4" s="1"/>
      <c r="E4" s="1"/>
      <c r="F4" s="1"/>
      <c r="G4" s="1"/>
      <c r="H4" s="7"/>
      <c r="I4" s="1"/>
      <c r="J4" s="7"/>
      <c r="K4" s="1"/>
      <c r="L4" s="1"/>
      <c r="M4" s="1"/>
      <c r="N4" s="3"/>
      <c r="O4" s="40"/>
      <c r="P4" s="1"/>
      <c r="Q4" s="9"/>
      <c r="R4" s="9"/>
      <c r="S4" s="9"/>
      <c r="T4" s="9"/>
      <c r="U4" s="9"/>
      <c r="V4" s="9"/>
      <c r="W4" s="9"/>
      <c r="X4" s="9"/>
      <c r="Y4" s="9"/>
      <c r="Z4" s="9"/>
      <c r="AA4" s="1"/>
    </row>
    <row r="5" spans="1:27" ht="15.75" x14ac:dyDescent="0.25">
      <c r="A5" s="4" t="s">
        <v>32</v>
      </c>
      <c r="B5" s="20" t="s">
        <v>33</v>
      </c>
      <c r="C5" s="5"/>
      <c r="D5" s="1"/>
      <c r="E5" s="1"/>
      <c r="F5" s="1"/>
      <c r="G5" s="1"/>
      <c r="H5" s="7"/>
      <c r="I5" s="1"/>
      <c r="J5" s="7"/>
      <c r="K5" s="1"/>
      <c r="L5" s="1"/>
      <c r="M5" s="1"/>
      <c r="N5" s="3"/>
      <c r="O5" s="40"/>
      <c r="P5" s="1"/>
      <c r="Q5" s="9"/>
      <c r="R5" s="9"/>
      <c r="T5" s="9"/>
      <c r="U5" s="9"/>
      <c r="V5" s="9"/>
      <c r="W5" s="19"/>
      <c r="X5" s="9"/>
      <c r="Y5" s="9"/>
      <c r="Z5" s="9"/>
      <c r="AA5" s="1"/>
    </row>
    <row r="6" spans="1:27" s="15" customFormat="1" ht="60" x14ac:dyDescent="0.25">
      <c r="A6" s="11" t="s">
        <v>9</v>
      </c>
      <c r="B6" s="21" t="s">
        <v>40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2" t="s">
        <v>17</v>
      </c>
      <c r="I6" s="11" t="s">
        <v>18</v>
      </c>
      <c r="J6" s="12" t="s">
        <v>19</v>
      </c>
      <c r="K6" s="11" t="s">
        <v>20</v>
      </c>
      <c r="L6" s="11" t="s">
        <v>39</v>
      </c>
      <c r="M6" s="11" t="s">
        <v>21</v>
      </c>
      <c r="N6" s="13" t="s">
        <v>22</v>
      </c>
      <c r="O6" s="13" t="s">
        <v>23</v>
      </c>
      <c r="P6" s="11" t="s">
        <v>24</v>
      </c>
      <c r="Q6" s="14" t="s">
        <v>240</v>
      </c>
      <c r="R6" s="16" t="s">
        <v>44</v>
      </c>
      <c r="S6" s="16" t="s">
        <v>45</v>
      </c>
      <c r="T6" s="16" t="s">
        <v>26</v>
      </c>
      <c r="U6" s="16" t="s">
        <v>34</v>
      </c>
      <c r="V6" s="16" t="s">
        <v>27</v>
      </c>
      <c r="W6" s="16" t="s">
        <v>46</v>
      </c>
      <c r="X6" s="16" t="s">
        <v>47</v>
      </c>
      <c r="Y6" s="16" t="s">
        <v>239</v>
      </c>
      <c r="Z6" s="16" t="s">
        <v>48</v>
      </c>
      <c r="AA6" s="70" t="s">
        <v>322</v>
      </c>
    </row>
    <row r="7" spans="1:27" s="65" customFormat="1" ht="25.5" x14ac:dyDescent="0.25">
      <c r="A7" s="60" t="s">
        <v>64</v>
      </c>
      <c r="B7" s="61" t="s">
        <v>41</v>
      </c>
      <c r="C7" s="60" t="s">
        <v>65</v>
      </c>
      <c r="D7" s="60" t="s">
        <v>0</v>
      </c>
      <c r="E7" s="60" t="s">
        <v>36</v>
      </c>
      <c r="F7" s="60" t="s">
        <v>37</v>
      </c>
      <c r="G7" s="60" t="s">
        <v>103</v>
      </c>
      <c r="H7" s="62">
        <v>44850</v>
      </c>
      <c r="I7" s="58" t="s">
        <v>53</v>
      </c>
      <c r="J7" s="59">
        <v>45020</v>
      </c>
      <c r="K7" s="60" t="s">
        <v>1</v>
      </c>
      <c r="L7" s="60" t="s">
        <v>38</v>
      </c>
      <c r="M7" s="60" t="s">
        <v>50</v>
      </c>
      <c r="N7" s="63" t="s">
        <v>1</v>
      </c>
      <c r="O7" s="64"/>
      <c r="P7" s="60" t="s">
        <v>66</v>
      </c>
      <c r="Q7" s="52">
        <v>10000</v>
      </c>
      <c r="R7" s="52">
        <v>4981</v>
      </c>
      <c r="S7" s="52">
        <v>5019</v>
      </c>
      <c r="T7" s="52">
        <v>0</v>
      </c>
      <c r="U7" s="52">
        <v>25000</v>
      </c>
      <c r="V7" s="52">
        <v>2717</v>
      </c>
      <c r="W7" s="52">
        <v>0</v>
      </c>
      <c r="X7" s="52">
        <v>2717</v>
      </c>
      <c r="Y7" s="52">
        <v>0</v>
      </c>
      <c r="Z7" s="52">
        <v>0</v>
      </c>
    </row>
    <row r="8" spans="1:27" s="65" customFormat="1" ht="25.5" x14ac:dyDescent="0.25">
      <c r="A8" s="60" t="s">
        <v>67</v>
      </c>
      <c r="B8" s="61" t="s">
        <v>41</v>
      </c>
      <c r="C8" s="60" t="s">
        <v>65</v>
      </c>
      <c r="D8" s="60" t="s">
        <v>0</v>
      </c>
      <c r="E8" s="60" t="s">
        <v>8</v>
      </c>
      <c r="F8" s="60" t="s">
        <v>68</v>
      </c>
      <c r="G8" s="60" t="s">
        <v>104</v>
      </c>
      <c r="H8" s="62">
        <v>44858</v>
      </c>
      <c r="I8" s="60" t="s">
        <v>4</v>
      </c>
      <c r="J8" s="62" t="s">
        <v>5</v>
      </c>
      <c r="K8" s="60" t="s">
        <v>1</v>
      </c>
      <c r="L8" s="60" t="s">
        <v>38</v>
      </c>
      <c r="M8" s="60" t="s">
        <v>50</v>
      </c>
      <c r="N8" s="63" t="s">
        <v>1</v>
      </c>
      <c r="O8" s="64"/>
      <c r="P8" s="60" t="s">
        <v>69</v>
      </c>
      <c r="Q8" s="52">
        <v>137503.67000000001</v>
      </c>
      <c r="R8" s="52">
        <v>0</v>
      </c>
      <c r="S8" s="52">
        <v>137503.67000000001</v>
      </c>
      <c r="T8" s="52">
        <v>0</v>
      </c>
      <c r="U8" s="52">
        <v>25000</v>
      </c>
      <c r="V8" s="52">
        <v>3236.75</v>
      </c>
      <c r="W8" s="52">
        <v>0</v>
      </c>
      <c r="X8" s="52">
        <f>S8+V8-U8</f>
        <v>115740.42000000001</v>
      </c>
      <c r="Y8" s="52">
        <v>0</v>
      </c>
      <c r="Z8" s="52">
        <v>0</v>
      </c>
    </row>
    <row r="9" spans="1:27" s="65" customFormat="1" ht="38.25" x14ac:dyDescent="0.25">
      <c r="A9" s="60" t="s">
        <v>70</v>
      </c>
      <c r="B9" s="61" t="s">
        <v>41</v>
      </c>
      <c r="C9" s="60" t="s">
        <v>65</v>
      </c>
      <c r="D9" s="60" t="s">
        <v>0</v>
      </c>
      <c r="E9" s="60" t="s">
        <v>6</v>
      </c>
      <c r="F9" s="60" t="s">
        <v>7</v>
      </c>
      <c r="G9" s="60" t="s">
        <v>105</v>
      </c>
      <c r="H9" s="62">
        <v>44886</v>
      </c>
      <c r="I9" s="58" t="s">
        <v>53</v>
      </c>
      <c r="J9" s="59">
        <v>44936</v>
      </c>
      <c r="K9" s="60" t="s">
        <v>1</v>
      </c>
      <c r="L9" s="60" t="s">
        <v>38</v>
      </c>
      <c r="M9" s="60" t="s">
        <v>71</v>
      </c>
      <c r="N9" s="63" t="s">
        <v>1</v>
      </c>
      <c r="O9" s="64"/>
      <c r="P9" s="60" t="s">
        <v>72</v>
      </c>
      <c r="Q9" s="52">
        <f>R9</f>
        <v>34235.5</v>
      </c>
      <c r="R9" s="52">
        <v>34235.5</v>
      </c>
      <c r="S9" s="52">
        <v>0</v>
      </c>
      <c r="T9" s="52">
        <v>0</v>
      </c>
      <c r="U9" s="52">
        <v>75000</v>
      </c>
      <c r="V9" s="52">
        <v>2229.25</v>
      </c>
      <c r="W9" s="52">
        <v>0</v>
      </c>
      <c r="X9" s="52">
        <v>0</v>
      </c>
      <c r="Y9" s="52">
        <v>0</v>
      </c>
      <c r="Z9" s="52">
        <v>0</v>
      </c>
    </row>
    <row r="10" spans="1:27" s="65" customFormat="1" ht="38.25" x14ac:dyDescent="0.25">
      <c r="A10" s="60" t="s">
        <v>73</v>
      </c>
      <c r="B10" s="61" t="s">
        <v>41</v>
      </c>
      <c r="C10" s="60" t="s">
        <v>65</v>
      </c>
      <c r="D10" s="60" t="s">
        <v>0</v>
      </c>
      <c r="E10" s="60" t="s">
        <v>2</v>
      </c>
      <c r="F10" s="60" t="s">
        <v>3</v>
      </c>
      <c r="G10" s="60" t="s">
        <v>106</v>
      </c>
      <c r="H10" s="62">
        <v>44890</v>
      </c>
      <c r="I10" s="58" t="s">
        <v>53</v>
      </c>
      <c r="J10" s="67">
        <v>45082</v>
      </c>
      <c r="K10" s="60" t="s">
        <v>1</v>
      </c>
      <c r="L10" s="60" t="s">
        <v>38</v>
      </c>
      <c r="M10" s="60" t="s">
        <v>71</v>
      </c>
      <c r="N10" s="63" t="s">
        <v>1</v>
      </c>
      <c r="O10" s="64"/>
      <c r="P10" s="60" t="s">
        <v>74</v>
      </c>
      <c r="Q10" s="52">
        <f>R10</f>
        <v>92474</v>
      </c>
      <c r="R10" s="52">
        <v>92474</v>
      </c>
      <c r="S10" s="52">
        <v>0</v>
      </c>
      <c r="T10" s="52">
        <v>0</v>
      </c>
      <c r="U10" s="52">
        <v>75000</v>
      </c>
      <c r="V10" s="52">
        <v>2913.95</v>
      </c>
      <c r="W10" s="52">
        <f>R10-U10</f>
        <v>17474</v>
      </c>
      <c r="X10" s="52">
        <f>V10+W10</f>
        <v>20387.95</v>
      </c>
      <c r="Y10" s="52">
        <v>0</v>
      </c>
      <c r="Z10" s="52">
        <v>0</v>
      </c>
    </row>
    <row r="11" spans="1:27" s="65" customFormat="1" ht="12.75" x14ac:dyDescent="0.25"/>
    <row r="12" spans="1:27" s="65" customFormat="1" ht="51" x14ac:dyDescent="0.25">
      <c r="A12" s="60" t="s">
        <v>79</v>
      </c>
      <c r="B12" s="61" t="s">
        <v>41</v>
      </c>
      <c r="C12" s="60" t="s">
        <v>65</v>
      </c>
      <c r="D12" s="60" t="s">
        <v>0</v>
      </c>
      <c r="E12" s="60" t="s">
        <v>59</v>
      </c>
      <c r="F12" s="60" t="s">
        <v>123</v>
      </c>
      <c r="G12" s="60" t="s">
        <v>124</v>
      </c>
      <c r="H12" s="62">
        <v>44896</v>
      </c>
      <c r="I12" s="60" t="s">
        <v>4</v>
      </c>
      <c r="J12" s="62" t="s">
        <v>5</v>
      </c>
      <c r="K12" s="60" t="s">
        <v>1</v>
      </c>
      <c r="L12" s="60" t="s">
        <v>38</v>
      </c>
      <c r="M12" s="60" t="s">
        <v>80</v>
      </c>
      <c r="N12" s="63" t="s">
        <v>1</v>
      </c>
      <c r="O12" s="64"/>
      <c r="P12" s="60" t="s">
        <v>81</v>
      </c>
      <c r="Q12" s="52">
        <v>50000</v>
      </c>
      <c r="R12" s="52">
        <v>0</v>
      </c>
      <c r="S12" s="52">
        <v>50000</v>
      </c>
      <c r="T12" s="52">
        <v>0</v>
      </c>
      <c r="U12" s="52">
        <v>25000</v>
      </c>
      <c r="V12" s="52">
        <v>2324.25</v>
      </c>
      <c r="W12" s="52">
        <v>0</v>
      </c>
      <c r="X12" s="52">
        <f>S12+V12-U12</f>
        <v>27324.25</v>
      </c>
      <c r="Y12" s="52">
        <v>0</v>
      </c>
      <c r="Z12" s="52">
        <v>0</v>
      </c>
    </row>
    <row r="13" spans="1:27" s="65" customFormat="1" ht="25.5" x14ac:dyDescent="0.25">
      <c r="A13" s="60" t="s">
        <v>82</v>
      </c>
      <c r="B13" s="61" t="s">
        <v>41</v>
      </c>
      <c r="C13" s="60" t="s">
        <v>65</v>
      </c>
      <c r="D13" s="60" t="s">
        <v>0</v>
      </c>
      <c r="E13" s="60" t="s">
        <v>59</v>
      </c>
      <c r="F13" s="60" t="s">
        <v>123</v>
      </c>
      <c r="G13" s="60" t="s">
        <v>125</v>
      </c>
      <c r="H13" s="62">
        <v>44916</v>
      </c>
      <c r="I13" s="60" t="s">
        <v>4</v>
      </c>
      <c r="J13" s="62" t="s">
        <v>5</v>
      </c>
      <c r="K13" s="60" t="s">
        <v>1</v>
      </c>
      <c r="L13" s="60" t="s">
        <v>38</v>
      </c>
      <c r="M13" s="60" t="s">
        <v>83</v>
      </c>
      <c r="N13" s="63" t="s">
        <v>52</v>
      </c>
      <c r="O13" s="64">
        <v>2273</v>
      </c>
      <c r="P13" s="60" t="s">
        <v>84</v>
      </c>
      <c r="Q13" s="52">
        <v>330000</v>
      </c>
      <c r="R13" s="52">
        <v>0</v>
      </c>
      <c r="S13" s="52">
        <v>330000</v>
      </c>
      <c r="T13" s="52">
        <v>0</v>
      </c>
      <c r="U13" s="52">
        <v>50000</v>
      </c>
      <c r="V13" s="52">
        <v>138841.465</v>
      </c>
      <c r="W13" s="52">
        <v>0</v>
      </c>
      <c r="X13" s="52">
        <f>S13+V13-U13</f>
        <v>418841.46499999997</v>
      </c>
      <c r="Y13" s="52">
        <v>0</v>
      </c>
      <c r="Z13" s="52">
        <v>0</v>
      </c>
    </row>
    <row r="14" spans="1:27" s="65" customFormat="1" ht="25.5" x14ac:dyDescent="0.25">
      <c r="A14" s="60" t="s">
        <v>82</v>
      </c>
      <c r="B14" s="61" t="s">
        <v>107</v>
      </c>
      <c r="C14" s="60" t="s">
        <v>65</v>
      </c>
      <c r="D14" s="60" t="s">
        <v>0</v>
      </c>
      <c r="E14" s="60" t="s">
        <v>314</v>
      </c>
      <c r="F14" s="60" t="s">
        <v>108</v>
      </c>
      <c r="G14" s="60" t="s">
        <v>209</v>
      </c>
      <c r="H14" s="62">
        <v>44916</v>
      </c>
      <c r="I14" s="60" t="s">
        <v>4</v>
      </c>
      <c r="J14" s="62" t="s">
        <v>5</v>
      </c>
      <c r="K14" s="60" t="s">
        <v>1</v>
      </c>
      <c r="L14" s="60" t="s">
        <v>38</v>
      </c>
      <c r="M14" s="60" t="s">
        <v>83</v>
      </c>
      <c r="N14" s="63" t="s">
        <v>52</v>
      </c>
      <c r="O14" s="64">
        <v>2273</v>
      </c>
      <c r="P14" s="60" t="s">
        <v>84</v>
      </c>
      <c r="Q14" s="52">
        <v>2500000</v>
      </c>
      <c r="R14" s="52">
        <v>0</v>
      </c>
      <c r="S14" s="52">
        <v>2500000</v>
      </c>
      <c r="T14" s="52">
        <v>0</v>
      </c>
      <c r="U14" s="52">
        <v>75000</v>
      </c>
      <c r="V14" s="52">
        <v>0</v>
      </c>
      <c r="W14" s="52">
        <v>0</v>
      </c>
      <c r="X14" s="52">
        <f t="shared" ref="X14:X31" si="0">S14+V14-U14</f>
        <v>2425000</v>
      </c>
      <c r="Y14" s="52">
        <f>X13+X14-2500000</f>
        <v>343841.46499999985</v>
      </c>
      <c r="Z14" s="52">
        <v>0</v>
      </c>
    </row>
    <row r="15" spans="1:27" s="65" customFormat="1" ht="12.75" x14ac:dyDescent="0.25">
      <c r="A15" s="60" t="s">
        <v>82</v>
      </c>
      <c r="B15" s="61" t="s">
        <v>109</v>
      </c>
      <c r="C15" s="60" t="s">
        <v>65</v>
      </c>
      <c r="D15" s="60" t="s">
        <v>0</v>
      </c>
      <c r="E15" s="60" t="s">
        <v>315</v>
      </c>
      <c r="F15" s="60" t="s">
        <v>110</v>
      </c>
      <c r="G15" s="60" t="s">
        <v>210</v>
      </c>
      <c r="H15" s="62">
        <v>44916</v>
      </c>
      <c r="I15" s="60" t="s">
        <v>4</v>
      </c>
      <c r="J15" s="62" t="s">
        <v>5</v>
      </c>
      <c r="K15" s="60" t="s">
        <v>1</v>
      </c>
      <c r="L15" s="60" t="s">
        <v>38</v>
      </c>
      <c r="M15" s="60" t="s">
        <v>83</v>
      </c>
      <c r="N15" s="63" t="s">
        <v>52</v>
      </c>
      <c r="O15" s="64">
        <v>2273</v>
      </c>
      <c r="P15" s="60" t="s">
        <v>84</v>
      </c>
      <c r="Q15" s="52">
        <v>100000</v>
      </c>
      <c r="R15" s="52">
        <v>0</v>
      </c>
      <c r="S15" s="52">
        <v>100000</v>
      </c>
      <c r="T15" s="52">
        <v>0</v>
      </c>
      <c r="U15" s="52">
        <v>25000</v>
      </c>
      <c r="V15" s="52">
        <v>0</v>
      </c>
      <c r="W15" s="52">
        <v>0</v>
      </c>
      <c r="X15" s="52">
        <f t="shared" si="0"/>
        <v>75000</v>
      </c>
      <c r="Y15" s="52">
        <f>X15+Y14</f>
        <v>418841.46499999985</v>
      </c>
      <c r="Z15" s="52">
        <v>0</v>
      </c>
    </row>
    <row r="16" spans="1:27" s="65" customFormat="1" ht="25.5" x14ac:dyDescent="0.25">
      <c r="A16" s="60" t="s">
        <v>82</v>
      </c>
      <c r="B16" s="61" t="s">
        <v>111</v>
      </c>
      <c r="C16" s="60" t="s">
        <v>65</v>
      </c>
      <c r="D16" s="60" t="s">
        <v>0</v>
      </c>
      <c r="E16" s="60" t="s">
        <v>279</v>
      </c>
      <c r="F16" s="60" t="s">
        <v>112</v>
      </c>
      <c r="G16" s="60" t="s">
        <v>211</v>
      </c>
      <c r="H16" s="62">
        <v>44916</v>
      </c>
      <c r="I16" s="60" t="s">
        <v>4</v>
      </c>
      <c r="J16" s="62" t="s">
        <v>5</v>
      </c>
      <c r="K16" s="60" t="s">
        <v>1</v>
      </c>
      <c r="L16" s="60" t="s">
        <v>38</v>
      </c>
      <c r="M16" s="60" t="s">
        <v>83</v>
      </c>
      <c r="N16" s="63" t="s">
        <v>52</v>
      </c>
      <c r="O16" s="64">
        <v>2273</v>
      </c>
      <c r="P16" s="60" t="s">
        <v>84</v>
      </c>
      <c r="Q16" s="52">
        <v>250000</v>
      </c>
      <c r="R16" s="52">
        <v>0</v>
      </c>
      <c r="S16" s="52">
        <v>250000</v>
      </c>
      <c r="T16" s="52">
        <v>0</v>
      </c>
      <c r="U16" s="52">
        <v>25000</v>
      </c>
      <c r="V16" s="52">
        <v>0</v>
      </c>
      <c r="W16" s="52">
        <v>0</v>
      </c>
      <c r="X16" s="52">
        <f t="shared" si="0"/>
        <v>225000</v>
      </c>
      <c r="Y16" s="52">
        <f t="shared" ref="Y16:Y31" si="1">X16+Y15</f>
        <v>643841.46499999985</v>
      </c>
      <c r="Z16" s="52">
        <v>0</v>
      </c>
    </row>
    <row r="17" spans="1:26" s="65" customFormat="1" ht="12.75" x14ac:dyDescent="0.25">
      <c r="A17" s="60" t="s">
        <v>82</v>
      </c>
      <c r="B17" s="61" t="s">
        <v>113</v>
      </c>
      <c r="C17" s="60" t="s">
        <v>65</v>
      </c>
      <c r="D17" s="60" t="s">
        <v>0</v>
      </c>
      <c r="E17" s="60" t="s">
        <v>308</v>
      </c>
      <c r="F17" s="60" t="s">
        <v>97</v>
      </c>
      <c r="G17" s="60" t="s">
        <v>212</v>
      </c>
      <c r="H17" s="62">
        <v>44916</v>
      </c>
      <c r="I17" s="60" t="s">
        <v>4</v>
      </c>
      <c r="J17" s="62" t="s">
        <v>5</v>
      </c>
      <c r="K17" s="60" t="s">
        <v>1</v>
      </c>
      <c r="L17" s="60" t="s">
        <v>38</v>
      </c>
      <c r="M17" s="60" t="s">
        <v>83</v>
      </c>
      <c r="N17" s="63" t="s">
        <v>52</v>
      </c>
      <c r="O17" s="64">
        <v>2273</v>
      </c>
      <c r="P17" s="60" t="s">
        <v>84</v>
      </c>
      <c r="Q17" s="52">
        <v>87000</v>
      </c>
      <c r="R17" s="52">
        <v>0</v>
      </c>
      <c r="S17" s="52">
        <v>87000</v>
      </c>
      <c r="T17" s="52">
        <v>0</v>
      </c>
      <c r="U17" s="52">
        <v>75000</v>
      </c>
      <c r="V17" s="52">
        <v>0</v>
      </c>
      <c r="W17" s="52">
        <v>0</v>
      </c>
      <c r="X17" s="52">
        <f t="shared" si="0"/>
        <v>12000</v>
      </c>
      <c r="Y17" s="52">
        <f t="shared" si="1"/>
        <v>655841.46499999985</v>
      </c>
      <c r="Z17" s="52">
        <v>0</v>
      </c>
    </row>
    <row r="18" spans="1:26" s="65" customFormat="1" ht="12.75" x14ac:dyDescent="0.25">
      <c r="A18" s="60" t="s">
        <v>82</v>
      </c>
      <c r="B18" s="61" t="s">
        <v>114</v>
      </c>
      <c r="C18" s="60" t="s">
        <v>65</v>
      </c>
      <c r="D18" s="60" t="s">
        <v>0</v>
      </c>
      <c r="E18" s="60" t="s">
        <v>165</v>
      </c>
      <c r="F18" s="60" t="s">
        <v>126</v>
      </c>
      <c r="G18" s="60" t="s">
        <v>213</v>
      </c>
      <c r="H18" s="62">
        <v>44916</v>
      </c>
      <c r="I18" s="60" t="s">
        <v>4</v>
      </c>
      <c r="J18" s="62" t="s">
        <v>5</v>
      </c>
      <c r="K18" s="60" t="s">
        <v>1</v>
      </c>
      <c r="L18" s="60" t="s">
        <v>38</v>
      </c>
      <c r="M18" s="60" t="s">
        <v>83</v>
      </c>
      <c r="N18" s="63" t="s">
        <v>52</v>
      </c>
      <c r="O18" s="64">
        <v>2273</v>
      </c>
      <c r="P18" s="60" t="s">
        <v>84</v>
      </c>
      <c r="Q18" s="52">
        <v>3250000</v>
      </c>
      <c r="R18" s="52">
        <v>0</v>
      </c>
      <c r="S18" s="52">
        <v>3250000</v>
      </c>
      <c r="T18" s="52">
        <v>0</v>
      </c>
      <c r="U18" s="52">
        <v>50000</v>
      </c>
      <c r="V18" s="52">
        <v>0</v>
      </c>
      <c r="W18" s="52">
        <v>0</v>
      </c>
      <c r="X18" s="52">
        <f t="shared" si="0"/>
        <v>3200000</v>
      </c>
      <c r="Y18" s="52">
        <f t="shared" si="1"/>
        <v>3855841.4649999999</v>
      </c>
      <c r="Z18" s="52">
        <v>0</v>
      </c>
    </row>
    <row r="19" spans="1:26" s="65" customFormat="1" ht="12.75" x14ac:dyDescent="0.25">
      <c r="A19" s="60" t="s">
        <v>82</v>
      </c>
      <c r="B19" s="61" t="s">
        <v>115</v>
      </c>
      <c r="C19" s="60" t="s">
        <v>65</v>
      </c>
      <c r="D19" s="60" t="s">
        <v>0</v>
      </c>
      <c r="E19" s="60" t="s">
        <v>8</v>
      </c>
      <c r="F19" s="60" t="s">
        <v>68</v>
      </c>
      <c r="G19" s="60"/>
      <c r="H19" s="62">
        <v>44916</v>
      </c>
      <c r="I19" s="60" t="s">
        <v>4</v>
      </c>
      <c r="J19" s="62" t="s">
        <v>5</v>
      </c>
      <c r="K19" s="60" t="s">
        <v>1</v>
      </c>
      <c r="L19" s="60" t="s">
        <v>38</v>
      </c>
      <c r="M19" s="60" t="s">
        <v>83</v>
      </c>
      <c r="N19" s="63" t="s">
        <v>52</v>
      </c>
      <c r="O19" s="64">
        <v>2273</v>
      </c>
      <c r="P19" s="60" t="s">
        <v>84</v>
      </c>
      <c r="Q19" s="52">
        <v>295000</v>
      </c>
      <c r="R19" s="52">
        <v>0</v>
      </c>
      <c r="S19" s="52">
        <v>295000</v>
      </c>
      <c r="T19" s="52">
        <v>0</v>
      </c>
      <c r="U19" s="52">
        <v>25000</v>
      </c>
      <c r="V19" s="52">
        <v>0</v>
      </c>
      <c r="W19" s="52">
        <v>0</v>
      </c>
      <c r="X19" s="52">
        <f t="shared" si="0"/>
        <v>270000</v>
      </c>
      <c r="Y19" s="52">
        <f t="shared" si="1"/>
        <v>4125841.4649999999</v>
      </c>
      <c r="Z19" s="52">
        <v>0</v>
      </c>
    </row>
    <row r="20" spans="1:26" s="65" customFormat="1" ht="25.5" x14ac:dyDescent="0.25">
      <c r="A20" s="60" t="s">
        <v>82</v>
      </c>
      <c r="B20" s="61" t="s">
        <v>116</v>
      </c>
      <c r="C20" s="60" t="s">
        <v>65</v>
      </c>
      <c r="D20" s="60" t="s">
        <v>0</v>
      </c>
      <c r="E20" s="60" t="s">
        <v>316</v>
      </c>
      <c r="F20" s="60" t="s">
        <v>127</v>
      </c>
      <c r="G20" s="60"/>
      <c r="H20" s="62">
        <v>44916</v>
      </c>
      <c r="I20" s="58" t="s">
        <v>53</v>
      </c>
      <c r="J20" s="59">
        <v>45167</v>
      </c>
      <c r="K20" s="60" t="s">
        <v>1</v>
      </c>
      <c r="L20" s="60" t="s">
        <v>38</v>
      </c>
      <c r="M20" s="60" t="s">
        <v>83</v>
      </c>
      <c r="N20" s="63" t="s">
        <v>52</v>
      </c>
      <c r="O20" s="64">
        <v>2273</v>
      </c>
      <c r="P20" s="60" t="s">
        <v>84</v>
      </c>
      <c r="Q20" s="52">
        <v>325674.53999999998</v>
      </c>
      <c r="R20" s="52">
        <f>Q20</f>
        <v>325674.53999999998</v>
      </c>
      <c r="S20" s="52">
        <v>0</v>
      </c>
      <c r="T20" s="52">
        <v>0</v>
      </c>
      <c r="U20" s="52">
        <v>5000</v>
      </c>
      <c r="V20" s="52">
        <v>0</v>
      </c>
      <c r="W20" s="52">
        <f>R20-U20</f>
        <v>320674.53999999998</v>
      </c>
      <c r="X20" s="52">
        <f>R20+V20-U20</f>
        <v>320674.53999999998</v>
      </c>
      <c r="Y20" s="52">
        <f t="shared" si="1"/>
        <v>4446516.0049999999</v>
      </c>
      <c r="Z20" s="52">
        <v>0</v>
      </c>
    </row>
    <row r="21" spans="1:26" s="65" customFormat="1" ht="25.5" x14ac:dyDescent="0.25">
      <c r="A21" s="60" t="s">
        <v>82</v>
      </c>
      <c r="B21" s="61" t="s">
        <v>128</v>
      </c>
      <c r="C21" s="60" t="s">
        <v>65</v>
      </c>
      <c r="D21" s="60" t="s">
        <v>0</v>
      </c>
      <c r="E21" s="60" t="s">
        <v>298</v>
      </c>
      <c r="F21" s="60" t="s">
        <v>129</v>
      </c>
      <c r="G21" s="60" t="s">
        <v>130</v>
      </c>
      <c r="H21" s="62">
        <v>44916</v>
      </c>
      <c r="I21" s="60" t="s">
        <v>4</v>
      </c>
      <c r="J21" s="62" t="s">
        <v>5</v>
      </c>
      <c r="K21" s="60" t="s">
        <v>1</v>
      </c>
      <c r="L21" s="60" t="s">
        <v>38</v>
      </c>
      <c r="M21" s="60" t="s">
        <v>83</v>
      </c>
      <c r="N21" s="63" t="s">
        <v>52</v>
      </c>
      <c r="O21" s="64">
        <v>2273</v>
      </c>
      <c r="P21" s="60" t="s">
        <v>84</v>
      </c>
      <c r="Q21" s="52">
        <v>300000</v>
      </c>
      <c r="R21" s="52">
        <v>0</v>
      </c>
      <c r="S21" s="52">
        <v>300000</v>
      </c>
      <c r="T21" s="52">
        <v>0</v>
      </c>
      <c r="U21" s="52">
        <v>50000</v>
      </c>
      <c r="V21" s="52">
        <v>0</v>
      </c>
      <c r="W21" s="52">
        <v>0</v>
      </c>
      <c r="X21" s="52">
        <f t="shared" si="0"/>
        <v>250000</v>
      </c>
      <c r="Y21" s="52">
        <f t="shared" si="1"/>
        <v>4696516.0049999999</v>
      </c>
      <c r="Z21" s="52">
        <v>0</v>
      </c>
    </row>
    <row r="22" spans="1:26" s="65" customFormat="1" ht="12.75" x14ac:dyDescent="0.25">
      <c r="A22" s="60" t="s">
        <v>82</v>
      </c>
      <c r="B22" s="61" t="s">
        <v>131</v>
      </c>
      <c r="C22" s="60" t="s">
        <v>65</v>
      </c>
      <c r="D22" s="60" t="s">
        <v>0</v>
      </c>
      <c r="E22" s="60" t="s">
        <v>316</v>
      </c>
      <c r="F22" s="60" t="s">
        <v>132</v>
      </c>
      <c r="G22" s="60" t="s">
        <v>152</v>
      </c>
      <c r="H22" s="62">
        <v>44916</v>
      </c>
      <c r="I22" s="60" t="s">
        <v>4</v>
      </c>
      <c r="J22" s="62" t="s">
        <v>5</v>
      </c>
      <c r="K22" s="60" t="s">
        <v>1</v>
      </c>
      <c r="L22" s="60" t="s">
        <v>38</v>
      </c>
      <c r="M22" s="60" t="s">
        <v>83</v>
      </c>
      <c r="N22" s="63" t="s">
        <v>52</v>
      </c>
      <c r="O22" s="64">
        <v>2273</v>
      </c>
      <c r="P22" s="60" t="s">
        <v>84</v>
      </c>
      <c r="Q22" s="52">
        <v>300000</v>
      </c>
      <c r="R22" s="52">
        <v>0</v>
      </c>
      <c r="S22" s="52">
        <v>300000</v>
      </c>
      <c r="T22" s="52">
        <v>0</v>
      </c>
      <c r="U22" s="52">
        <v>50000</v>
      </c>
      <c r="V22" s="52">
        <v>0</v>
      </c>
      <c r="W22" s="52">
        <v>0</v>
      </c>
      <c r="X22" s="52">
        <f t="shared" si="0"/>
        <v>250000</v>
      </c>
      <c r="Y22" s="52">
        <f t="shared" si="1"/>
        <v>4946516.0049999999</v>
      </c>
      <c r="Z22" s="52">
        <v>0</v>
      </c>
    </row>
    <row r="23" spans="1:26" s="65" customFormat="1" ht="12.75" x14ac:dyDescent="0.25">
      <c r="A23" s="60" t="s">
        <v>82</v>
      </c>
      <c r="B23" s="61" t="s">
        <v>133</v>
      </c>
      <c r="C23" s="60" t="s">
        <v>65</v>
      </c>
      <c r="D23" s="60" t="s">
        <v>0</v>
      </c>
      <c r="E23" s="60" t="s">
        <v>316</v>
      </c>
      <c r="F23" s="60" t="s">
        <v>134</v>
      </c>
      <c r="G23" s="60" t="s">
        <v>152</v>
      </c>
      <c r="H23" s="62">
        <v>44916</v>
      </c>
      <c r="I23" s="60" t="s">
        <v>4</v>
      </c>
      <c r="J23" s="62" t="s">
        <v>5</v>
      </c>
      <c r="K23" s="60" t="s">
        <v>1</v>
      </c>
      <c r="L23" s="60" t="s">
        <v>38</v>
      </c>
      <c r="M23" s="60" t="s">
        <v>83</v>
      </c>
      <c r="N23" s="63" t="s">
        <v>52</v>
      </c>
      <c r="O23" s="64">
        <v>2273</v>
      </c>
      <c r="P23" s="60" t="s">
        <v>84</v>
      </c>
      <c r="Q23" s="52">
        <v>500000</v>
      </c>
      <c r="R23" s="52">
        <v>0</v>
      </c>
      <c r="S23" s="52">
        <v>500000</v>
      </c>
      <c r="T23" s="52">
        <v>0</v>
      </c>
      <c r="U23" s="52">
        <v>25000</v>
      </c>
      <c r="V23" s="52">
        <v>0</v>
      </c>
      <c r="W23" s="52">
        <v>0</v>
      </c>
      <c r="X23" s="52">
        <f t="shared" si="0"/>
        <v>475000</v>
      </c>
      <c r="Y23" s="52">
        <f t="shared" si="1"/>
        <v>5421516.0049999999</v>
      </c>
      <c r="Z23" s="52">
        <v>0</v>
      </c>
    </row>
    <row r="24" spans="1:26" s="65" customFormat="1" ht="25.5" x14ac:dyDescent="0.25">
      <c r="A24" s="60" t="s">
        <v>82</v>
      </c>
      <c r="B24" s="61" t="s">
        <v>135</v>
      </c>
      <c r="C24" s="60" t="s">
        <v>65</v>
      </c>
      <c r="D24" s="60" t="s">
        <v>0</v>
      </c>
      <c r="E24" s="60" t="s">
        <v>294</v>
      </c>
      <c r="F24" s="60" t="s">
        <v>62</v>
      </c>
      <c r="G24" s="60" t="s">
        <v>214</v>
      </c>
      <c r="H24" s="62">
        <v>44916</v>
      </c>
      <c r="I24" s="60" t="s">
        <v>4</v>
      </c>
      <c r="J24" s="62" t="s">
        <v>5</v>
      </c>
      <c r="K24" s="60" t="s">
        <v>1</v>
      </c>
      <c r="L24" s="60" t="s">
        <v>38</v>
      </c>
      <c r="M24" s="60" t="s">
        <v>83</v>
      </c>
      <c r="N24" s="63" t="s">
        <v>52</v>
      </c>
      <c r="O24" s="64">
        <v>2273</v>
      </c>
      <c r="P24" s="60" t="s">
        <v>84</v>
      </c>
      <c r="Q24" s="52">
        <v>600000</v>
      </c>
      <c r="R24" s="52">
        <v>0</v>
      </c>
      <c r="S24" s="52">
        <v>600000</v>
      </c>
      <c r="T24" s="52">
        <v>0</v>
      </c>
      <c r="U24" s="52">
        <v>75000</v>
      </c>
      <c r="V24" s="52">
        <v>0</v>
      </c>
      <c r="W24" s="52">
        <v>0</v>
      </c>
      <c r="X24" s="52">
        <f t="shared" si="0"/>
        <v>525000</v>
      </c>
      <c r="Y24" s="52">
        <f t="shared" si="1"/>
        <v>5946516.0049999999</v>
      </c>
      <c r="Z24" s="52">
        <v>0</v>
      </c>
    </row>
    <row r="25" spans="1:26" s="65" customFormat="1" ht="12.75" x14ac:dyDescent="0.25">
      <c r="A25" s="60" t="s">
        <v>82</v>
      </c>
      <c r="B25" s="61" t="s">
        <v>136</v>
      </c>
      <c r="C25" s="60" t="s">
        <v>65</v>
      </c>
      <c r="D25" s="60" t="s">
        <v>0</v>
      </c>
      <c r="E25" s="60" t="s">
        <v>317</v>
      </c>
      <c r="F25" s="60" t="s">
        <v>137</v>
      </c>
      <c r="G25" s="60" t="s">
        <v>215</v>
      </c>
      <c r="H25" s="62">
        <v>44916</v>
      </c>
      <c r="I25" s="60" t="s">
        <v>4</v>
      </c>
      <c r="J25" s="62" t="s">
        <v>5</v>
      </c>
      <c r="K25" s="60" t="s">
        <v>1</v>
      </c>
      <c r="L25" s="60" t="s">
        <v>38</v>
      </c>
      <c r="M25" s="60" t="s">
        <v>83</v>
      </c>
      <c r="N25" s="63" t="s">
        <v>52</v>
      </c>
      <c r="O25" s="64">
        <v>2273</v>
      </c>
      <c r="P25" s="60" t="s">
        <v>84</v>
      </c>
      <c r="Q25" s="52">
        <v>520000</v>
      </c>
      <c r="R25" s="52">
        <v>0</v>
      </c>
      <c r="S25" s="52">
        <v>520000</v>
      </c>
      <c r="T25" s="52">
        <v>0</v>
      </c>
      <c r="U25" s="52">
        <v>25000</v>
      </c>
      <c r="V25" s="52">
        <v>0</v>
      </c>
      <c r="W25" s="52">
        <v>0</v>
      </c>
      <c r="X25" s="52">
        <f t="shared" si="0"/>
        <v>495000</v>
      </c>
      <c r="Y25" s="52">
        <f t="shared" si="1"/>
        <v>6441516.0049999999</v>
      </c>
      <c r="Z25" s="52">
        <v>0</v>
      </c>
    </row>
    <row r="26" spans="1:26" s="65" customFormat="1" ht="12.75" x14ac:dyDescent="0.25">
      <c r="A26" s="60" t="s">
        <v>82</v>
      </c>
      <c r="B26" s="61" t="s">
        <v>138</v>
      </c>
      <c r="C26" s="60" t="s">
        <v>65</v>
      </c>
      <c r="D26" s="60" t="s">
        <v>0</v>
      </c>
      <c r="E26" s="60" t="s">
        <v>6</v>
      </c>
      <c r="F26" s="60" t="s">
        <v>139</v>
      </c>
      <c r="G26" s="60" t="s">
        <v>216</v>
      </c>
      <c r="H26" s="62">
        <v>44916</v>
      </c>
      <c r="I26" s="60" t="s">
        <v>4</v>
      </c>
      <c r="J26" s="62" t="s">
        <v>5</v>
      </c>
      <c r="K26" s="60" t="s">
        <v>1</v>
      </c>
      <c r="L26" s="60" t="s">
        <v>38</v>
      </c>
      <c r="M26" s="60" t="s">
        <v>83</v>
      </c>
      <c r="N26" s="63" t="s">
        <v>52</v>
      </c>
      <c r="O26" s="64">
        <v>2273</v>
      </c>
      <c r="P26" s="60" t="s">
        <v>84</v>
      </c>
      <c r="Q26" s="52">
        <v>1750000</v>
      </c>
      <c r="R26" s="52">
        <v>0</v>
      </c>
      <c r="S26" s="52">
        <v>1750000</v>
      </c>
      <c r="T26" s="52">
        <v>0</v>
      </c>
      <c r="U26" s="52">
        <v>75000</v>
      </c>
      <c r="V26" s="52">
        <v>0</v>
      </c>
      <c r="W26" s="52">
        <v>0</v>
      </c>
      <c r="X26" s="52">
        <f t="shared" si="0"/>
        <v>1675000</v>
      </c>
      <c r="Y26" s="52">
        <f t="shared" si="1"/>
        <v>8116516.0049999999</v>
      </c>
      <c r="Z26" s="52">
        <v>0</v>
      </c>
    </row>
    <row r="27" spans="1:26" s="65" customFormat="1" ht="12.75" x14ac:dyDescent="0.25">
      <c r="A27" s="60" t="s">
        <v>82</v>
      </c>
      <c r="B27" s="61" t="s">
        <v>140</v>
      </c>
      <c r="C27" s="60" t="s">
        <v>65</v>
      </c>
      <c r="D27" s="60" t="s">
        <v>0</v>
      </c>
      <c r="E27" s="60" t="s">
        <v>186</v>
      </c>
      <c r="F27" s="60" t="s">
        <v>141</v>
      </c>
      <c r="G27" s="60" t="s">
        <v>217</v>
      </c>
      <c r="H27" s="62">
        <v>44916</v>
      </c>
      <c r="I27" s="60" t="s">
        <v>4</v>
      </c>
      <c r="J27" s="62" t="s">
        <v>5</v>
      </c>
      <c r="K27" s="60" t="s">
        <v>1</v>
      </c>
      <c r="L27" s="60" t="s">
        <v>38</v>
      </c>
      <c r="M27" s="60" t="s">
        <v>83</v>
      </c>
      <c r="N27" s="63" t="s">
        <v>52</v>
      </c>
      <c r="O27" s="64">
        <v>2273</v>
      </c>
      <c r="P27" s="60" t="s">
        <v>84</v>
      </c>
      <c r="Q27" s="52">
        <v>510000</v>
      </c>
      <c r="R27" s="52">
        <v>0</v>
      </c>
      <c r="S27" s="52">
        <v>510000</v>
      </c>
      <c r="T27" s="52">
        <v>0</v>
      </c>
      <c r="U27" s="52">
        <v>25000</v>
      </c>
      <c r="V27" s="52">
        <v>0</v>
      </c>
      <c r="W27" s="52">
        <v>0</v>
      </c>
      <c r="X27" s="52">
        <f t="shared" si="0"/>
        <v>485000</v>
      </c>
      <c r="Y27" s="52">
        <f t="shared" si="1"/>
        <v>8601516.004999999</v>
      </c>
      <c r="Z27" s="52">
        <v>0</v>
      </c>
    </row>
    <row r="28" spans="1:26" s="65" customFormat="1" ht="12.75" x14ac:dyDescent="0.25">
      <c r="A28" s="60" t="s">
        <v>82</v>
      </c>
      <c r="B28" s="61" t="s">
        <v>142</v>
      </c>
      <c r="C28" s="60" t="s">
        <v>65</v>
      </c>
      <c r="D28" s="60" t="s">
        <v>0</v>
      </c>
      <c r="E28" s="60" t="s">
        <v>226</v>
      </c>
      <c r="F28" s="60" t="s">
        <v>143</v>
      </c>
      <c r="G28" s="60" t="s">
        <v>218</v>
      </c>
      <c r="H28" s="62">
        <v>44916</v>
      </c>
      <c r="I28" s="60" t="s">
        <v>4</v>
      </c>
      <c r="J28" s="62" t="s">
        <v>5</v>
      </c>
      <c r="K28" s="60" t="s">
        <v>1</v>
      </c>
      <c r="L28" s="60" t="s">
        <v>38</v>
      </c>
      <c r="M28" s="60" t="s">
        <v>83</v>
      </c>
      <c r="N28" s="63" t="s">
        <v>52</v>
      </c>
      <c r="O28" s="64">
        <v>2273</v>
      </c>
      <c r="P28" s="60" t="s">
        <v>84</v>
      </c>
      <c r="Q28" s="52">
        <v>1510000</v>
      </c>
      <c r="R28" s="52">
        <v>0</v>
      </c>
      <c r="S28" s="52">
        <v>1510000</v>
      </c>
      <c r="T28" s="52">
        <v>0</v>
      </c>
      <c r="U28" s="52">
        <v>25000</v>
      </c>
      <c r="V28" s="52">
        <v>0</v>
      </c>
      <c r="W28" s="52">
        <v>0</v>
      </c>
      <c r="X28" s="52">
        <f t="shared" si="0"/>
        <v>1485000</v>
      </c>
      <c r="Y28" s="52">
        <f t="shared" si="1"/>
        <v>10086516.004999999</v>
      </c>
      <c r="Z28" s="52">
        <v>0</v>
      </c>
    </row>
    <row r="29" spans="1:26" s="65" customFormat="1" ht="38.25" x14ac:dyDescent="0.25">
      <c r="A29" s="60" t="s">
        <v>82</v>
      </c>
      <c r="B29" s="61" t="s">
        <v>144</v>
      </c>
      <c r="C29" s="60" t="s">
        <v>65</v>
      </c>
      <c r="D29" s="60" t="s">
        <v>0</v>
      </c>
      <c r="E29" s="60" t="s">
        <v>308</v>
      </c>
      <c r="F29" s="60" t="s">
        <v>3</v>
      </c>
      <c r="G29" s="60" t="s">
        <v>219</v>
      </c>
      <c r="H29" s="62">
        <v>44916</v>
      </c>
      <c r="I29" s="60" t="s">
        <v>4</v>
      </c>
      <c r="J29" s="62" t="s">
        <v>5</v>
      </c>
      <c r="K29" s="60" t="s">
        <v>1</v>
      </c>
      <c r="L29" s="60" t="s">
        <v>38</v>
      </c>
      <c r="M29" s="60" t="s">
        <v>83</v>
      </c>
      <c r="N29" s="63" t="s">
        <v>52</v>
      </c>
      <c r="O29" s="64">
        <v>2273</v>
      </c>
      <c r="P29" s="60" t="s">
        <v>84</v>
      </c>
      <c r="Q29" s="52">
        <v>8500000</v>
      </c>
      <c r="R29" s="52">
        <v>0</v>
      </c>
      <c r="S29" s="52">
        <v>8500000</v>
      </c>
      <c r="T29" s="52">
        <v>0</v>
      </c>
      <c r="U29" s="52">
        <v>75000</v>
      </c>
      <c r="V29" s="52">
        <v>0</v>
      </c>
      <c r="W29" s="52">
        <v>0</v>
      </c>
      <c r="X29" s="52">
        <f t="shared" si="0"/>
        <v>8425000</v>
      </c>
      <c r="Y29" s="52">
        <f t="shared" si="1"/>
        <v>18511516.004999999</v>
      </c>
      <c r="Z29" s="52">
        <v>0</v>
      </c>
    </row>
    <row r="30" spans="1:26" s="65" customFormat="1" ht="12.75" x14ac:dyDescent="0.25">
      <c r="A30" s="60" t="s">
        <v>82</v>
      </c>
      <c r="B30" s="61" t="s">
        <v>145</v>
      </c>
      <c r="C30" s="60" t="s">
        <v>65</v>
      </c>
      <c r="D30" s="60" t="s">
        <v>0</v>
      </c>
      <c r="E30" s="60" t="s">
        <v>308</v>
      </c>
      <c r="F30" s="60" t="s">
        <v>146</v>
      </c>
      <c r="G30" s="60" t="s">
        <v>220</v>
      </c>
      <c r="H30" s="62">
        <v>44916</v>
      </c>
      <c r="I30" s="60" t="s">
        <v>4</v>
      </c>
      <c r="J30" s="62" t="s">
        <v>5</v>
      </c>
      <c r="K30" s="60" t="s">
        <v>1</v>
      </c>
      <c r="L30" s="60" t="s">
        <v>38</v>
      </c>
      <c r="M30" s="60" t="s">
        <v>83</v>
      </c>
      <c r="N30" s="63" t="s">
        <v>52</v>
      </c>
      <c r="O30" s="64">
        <v>2273</v>
      </c>
      <c r="P30" s="60" t="s">
        <v>84</v>
      </c>
      <c r="Q30" s="52">
        <v>35000</v>
      </c>
      <c r="R30" s="52">
        <v>0</v>
      </c>
      <c r="S30" s="52">
        <v>35000</v>
      </c>
      <c r="T30" s="52">
        <v>0</v>
      </c>
      <c r="U30" s="52">
        <v>25000</v>
      </c>
      <c r="V30" s="52">
        <v>0</v>
      </c>
      <c r="W30" s="52">
        <v>0</v>
      </c>
      <c r="X30" s="52">
        <f t="shared" si="0"/>
        <v>10000</v>
      </c>
      <c r="Y30" s="52">
        <f t="shared" si="1"/>
        <v>18521516.004999999</v>
      </c>
      <c r="Z30" s="52">
        <v>0</v>
      </c>
    </row>
    <row r="31" spans="1:26" s="65" customFormat="1" ht="12.75" x14ac:dyDescent="0.25">
      <c r="A31" s="60" t="s">
        <v>82</v>
      </c>
      <c r="B31" s="61" t="s">
        <v>147</v>
      </c>
      <c r="C31" s="60" t="s">
        <v>65</v>
      </c>
      <c r="D31" s="60" t="s">
        <v>0</v>
      </c>
      <c r="E31" s="60" t="s">
        <v>316</v>
      </c>
      <c r="F31" s="60" t="s">
        <v>148</v>
      </c>
      <c r="G31" s="60" t="s">
        <v>152</v>
      </c>
      <c r="H31" s="62">
        <v>44916</v>
      </c>
      <c r="I31" s="60" t="s">
        <v>4</v>
      </c>
      <c r="J31" s="62" t="s">
        <v>5</v>
      </c>
      <c r="K31" s="60" t="s">
        <v>1</v>
      </c>
      <c r="L31" s="60" t="s">
        <v>38</v>
      </c>
      <c r="M31" s="60" t="s">
        <v>83</v>
      </c>
      <c r="N31" s="63" t="s">
        <v>52</v>
      </c>
      <c r="O31" s="64">
        <v>2273</v>
      </c>
      <c r="P31" s="60" t="s">
        <v>84</v>
      </c>
      <c r="Q31" s="52">
        <v>400000</v>
      </c>
      <c r="R31" s="52">
        <v>0</v>
      </c>
      <c r="S31" s="52">
        <v>400000</v>
      </c>
      <c r="T31" s="52">
        <v>0</v>
      </c>
      <c r="U31" s="52">
        <v>25000</v>
      </c>
      <c r="V31" s="52">
        <v>0</v>
      </c>
      <c r="W31" s="52"/>
      <c r="X31" s="52">
        <f t="shared" si="0"/>
        <v>375000</v>
      </c>
      <c r="Y31" s="52">
        <f t="shared" si="1"/>
        <v>18896516.004999999</v>
      </c>
      <c r="Z31" s="52">
        <v>0</v>
      </c>
    </row>
    <row r="32" spans="1:26" s="65" customFormat="1" ht="38.25" x14ac:dyDescent="0.25">
      <c r="A32" s="60" t="s">
        <v>85</v>
      </c>
      <c r="B32" s="61" t="s">
        <v>41</v>
      </c>
      <c r="C32" s="60" t="s">
        <v>65</v>
      </c>
      <c r="D32" s="60" t="s">
        <v>0</v>
      </c>
      <c r="E32" s="60" t="s">
        <v>318</v>
      </c>
      <c r="F32" s="60" t="s">
        <v>56</v>
      </c>
      <c r="G32" s="60" t="s">
        <v>149</v>
      </c>
      <c r="H32" s="62">
        <v>44916</v>
      </c>
      <c r="I32" s="58" t="s">
        <v>53</v>
      </c>
      <c r="J32" s="59">
        <v>44963</v>
      </c>
      <c r="K32" s="60" t="s">
        <v>1</v>
      </c>
      <c r="L32" s="60" t="s">
        <v>38</v>
      </c>
      <c r="M32" s="60" t="s">
        <v>50</v>
      </c>
      <c r="N32" s="63" t="s">
        <v>1</v>
      </c>
      <c r="O32" s="64"/>
      <c r="P32" s="60" t="s">
        <v>86</v>
      </c>
      <c r="Q32" s="52">
        <v>13600.58</v>
      </c>
      <c r="R32" s="52">
        <v>13600.58</v>
      </c>
      <c r="S32" s="52">
        <v>0</v>
      </c>
      <c r="T32" s="52">
        <v>0</v>
      </c>
      <c r="U32" s="52">
        <v>25000</v>
      </c>
      <c r="V32" s="52">
        <v>1386.17</v>
      </c>
      <c r="W32" s="52">
        <v>0</v>
      </c>
      <c r="X32" s="52">
        <v>0</v>
      </c>
      <c r="Y32" s="52">
        <f t="shared" ref="Y32:Y37" si="2">Y31</f>
        <v>18896516.004999999</v>
      </c>
      <c r="Z32" s="52">
        <v>0</v>
      </c>
    </row>
    <row r="33" spans="1:27" s="34" customFormat="1" ht="12.75" x14ac:dyDescent="0.25">
      <c r="A33" s="30" t="s">
        <v>87</v>
      </c>
      <c r="B33" s="31" t="s">
        <v>41</v>
      </c>
      <c r="C33" s="30" t="s">
        <v>65</v>
      </c>
      <c r="D33" s="30" t="s">
        <v>0</v>
      </c>
      <c r="E33" s="30" t="s">
        <v>6</v>
      </c>
      <c r="F33" s="30" t="s">
        <v>139</v>
      </c>
      <c r="G33" s="58" t="s">
        <v>150</v>
      </c>
      <c r="H33" s="59">
        <v>44924</v>
      </c>
      <c r="I33" s="30" t="s">
        <v>4</v>
      </c>
      <c r="J33" s="28" t="s">
        <v>5</v>
      </c>
      <c r="K33" s="30" t="s">
        <v>1</v>
      </c>
      <c r="L33" s="30" t="s">
        <v>38</v>
      </c>
      <c r="M33" s="30" t="s">
        <v>88</v>
      </c>
      <c r="N33" s="32" t="s">
        <v>1</v>
      </c>
      <c r="O33" s="26"/>
      <c r="P33" s="30" t="s">
        <v>89</v>
      </c>
      <c r="Q33" s="33">
        <v>250000</v>
      </c>
      <c r="R33" s="33">
        <v>0</v>
      </c>
      <c r="S33" s="33">
        <v>250000</v>
      </c>
      <c r="T33" s="33">
        <v>0</v>
      </c>
      <c r="U33" s="33">
        <v>25000</v>
      </c>
      <c r="V33" s="33">
        <v>865</v>
      </c>
      <c r="W33" s="33">
        <v>0</v>
      </c>
      <c r="X33" s="33">
        <f>S33+V33-U33</f>
        <v>225865</v>
      </c>
      <c r="Y33" s="33">
        <f t="shared" si="2"/>
        <v>18896516.004999999</v>
      </c>
      <c r="Z33" s="33">
        <v>0</v>
      </c>
      <c r="AA33" s="69" t="s">
        <v>321</v>
      </c>
    </row>
    <row r="34" spans="1:27" s="34" customFormat="1" ht="38.25" x14ac:dyDescent="0.25">
      <c r="A34" s="30" t="s">
        <v>90</v>
      </c>
      <c r="B34" s="31" t="s">
        <v>41</v>
      </c>
      <c r="C34" s="30" t="s">
        <v>65</v>
      </c>
      <c r="D34" s="30" t="s">
        <v>0</v>
      </c>
      <c r="E34" s="30" t="s">
        <v>61</v>
      </c>
      <c r="F34" s="30" t="s">
        <v>62</v>
      </c>
      <c r="G34" s="30" t="s">
        <v>117</v>
      </c>
      <c r="H34" s="28">
        <v>44928</v>
      </c>
      <c r="I34" s="30" t="s">
        <v>4</v>
      </c>
      <c r="J34" s="28" t="s">
        <v>5</v>
      </c>
      <c r="K34" s="30" t="s">
        <v>1</v>
      </c>
      <c r="L34" s="30" t="s">
        <v>38</v>
      </c>
      <c r="M34" s="30" t="s">
        <v>91</v>
      </c>
      <c r="N34" s="32" t="s">
        <v>1</v>
      </c>
      <c r="O34" s="26"/>
      <c r="P34" s="30" t="s">
        <v>92</v>
      </c>
      <c r="Q34" s="33">
        <v>75000</v>
      </c>
      <c r="R34" s="33">
        <v>0</v>
      </c>
      <c r="S34" s="33">
        <v>75000</v>
      </c>
      <c r="T34" s="33">
        <v>0</v>
      </c>
      <c r="U34" s="33">
        <v>50000</v>
      </c>
      <c r="V34" s="33">
        <v>2630.56</v>
      </c>
      <c r="W34" s="33">
        <v>0</v>
      </c>
      <c r="X34" s="33">
        <f>S34+V34-U34</f>
        <v>27630.559999999998</v>
      </c>
      <c r="Y34" s="33">
        <f t="shared" si="2"/>
        <v>18896516.004999999</v>
      </c>
      <c r="Z34" s="33">
        <v>0</v>
      </c>
    </row>
    <row r="35" spans="1:27" s="34" customFormat="1" ht="38.25" x14ac:dyDescent="0.25">
      <c r="A35" s="30" t="s">
        <v>93</v>
      </c>
      <c r="B35" s="31" t="s">
        <v>41</v>
      </c>
      <c r="C35" s="30" t="s">
        <v>65</v>
      </c>
      <c r="D35" s="30" t="s">
        <v>0</v>
      </c>
      <c r="E35" s="30" t="s">
        <v>2</v>
      </c>
      <c r="F35" s="30" t="s">
        <v>3</v>
      </c>
      <c r="G35" s="30" t="s">
        <v>118</v>
      </c>
      <c r="H35" s="28">
        <v>44948</v>
      </c>
      <c r="I35" s="30" t="s">
        <v>4</v>
      </c>
      <c r="J35" s="28" t="s">
        <v>5</v>
      </c>
      <c r="K35" s="30" t="s">
        <v>1</v>
      </c>
      <c r="L35" s="30" t="s">
        <v>38</v>
      </c>
      <c r="M35" s="30" t="s">
        <v>71</v>
      </c>
      <c r="N35" s="32" t="s">
        <v>1</v>
      </c>
      <c r="O35" s="26"/>
      <c r="P35" s="30" t="s">
        <v>94</v>
      </c>
      <c r="Q35" s="33">
        <v>250000</v>
      </c>
      <c r="R35" s="33">
        <v>0</v>
      </c>
      <c r="S35" s="33">
        <v>250000</v>
      </c>
      <c r="T35" s="33">
        <v>0</v>
      </c>
      <c r="U35" s="33">
        <v>75000</v>
      </c>
      <c r="V35" s="33">
        <v>1589.8050000000001</v>
      </c>
      <c r="W35" s="33">
        <v>0</v>
      </c>
      <c r="X35" s="33">
        <f>S35+V35-U35</f>
        <v>176589.80499999999</v>
      </c>
      <c r="Y35" s="33">
        <f t="shared" si="2"/>
        <v>18896516.004999999</v>
      </c>
      <c r="Z35" s="33">
        <v>0</v>
      </c>
    </row>
    <row r="36" spans="1:27" s="34" customFormat="1" ht="25.5" x14ac:dyDescent="0.25">
      <c r="A36" s="30" t="s">
        <v>95</v>
      </c>
      <c r="B36" s="31" t="s">
        <v>41</v>
      </c>
      <c r="C36" s="30" t="s">
        <v>65</v>
      </c>
      <c r="D36" s="30" t="s">
        <v>0</v>
      </c>
      <c r="E36" s="30" t="s">
        <v>96</v>
      </c>
      <c r="F36" s="30" t="s">
        <v>97</v>
      </c>
      <c r="G36" s="30" t="s">
        <v>178</v>
      </c>
      <c r="H36" s="28">
        <v>44951</v>
      </c>
      <c r="I36" s="30" t="s">
        <v>4</v>
      </c>
      <c r="J36" s="28" t="s">
        <v>5</v>
      </c>
      <c r="K36" s="30" t="s">
        <v>1</v>
      </c>
      <c r="L36" s="30" t="s">
        <v>38</v>
      </c>
      <c r="M36" s="30" t="s">
        <v>54</v>
      </c>
      <c r="N36" s="32" t="s">
        <v>1</v>
      </c>
      <c r="O36" s="26"/>
      <c r="P36" s="30" t="s">
        <v>60</v>
      </c>
      <c r="Q36" s="33">
        <v>105000</v>
      </c>
      <c r="R36" s="33">
        <v>0</v>
      </c>
      <c r="S36" s="33">
        <v>105000</v>
      </c>
      <c r="T36" s="33">
        <v>0</v>
      </c>
      <c r="U36" s="33">
        <v>75000</v>
      </c>
      <c r="V36" s="33">
        <v>3232.605</v>
      </c>
      <c r="W36" s="33">
        <v>0</v>
      </c>
      <c r="X36" s="33">
        <f>S36+V36-U36</f>
        <v>33232.604999999996</v>
      </c>
      <c r="Y36" s="33">
        <f t="shared" si="2"/>
        <v>18896516.004999999</v>
      </c>
      <c r="Z36" s="33">
        <v>0</v>
      </c>
    </row>
    <row r="37" spans="1:27" s="34" customFormat="1" ht="25.5" x14ac:dyDescent="0.25">
      <c r="A37" s="30" t="s">
        <v>98</v>
      </c>
      <c r="B37" s="31" t="s">
        <v>41</v>
      </c>
      <c r="C37" s="30" t="s">
        <v>65</v>
      </c>
      <c r="D37" s="30" t="s">
        <v>0</v>
      </c>
      <c r="E37" s="30" t="s">
        <v>8</v>
      </c>
      <c r="F37" s="30" t="s">
        <v>68</v>
      </c>
      <c r="G37" s="30" t="s">
        <v>119</v>
      </c>
      <c r="H37" s="28">
        <v>44956</v>
      </c>
      <c r="I37" s="30" t="s">
        <v>4</v>
      </c>
      <c r="J37" s="28" t="s">
        <v>5</v>
      </c>
      <c r="K37" s="30" t="s">
        <v>1</v>
      </c>
      <c r="L37" s="30" t="s">
        <v>38</v>
      </c>
      <c r="M37" s="30" t="s">
        <v>50</v>
      </c>
      <c r="N37" s="32" t="s">
        <v>1</v>
      </c>
      <c r="O37" s="26"/>
      <c r="P37" s="30" t="s">
        <v>99</v>
      </c>
      <c r="Q37" s="33">
        <v>100000</v>
      </c>
      <c r="R37" s="33">
        <v>0</v>
      </c>
      <c r="S37" s="33">
        <v>100000</v>
      </c>
      <c r="T37" s="33">
        <v>0</v>
      </c>
      <c r="U37" s="33">
        <v>50000</v>
      </c>
      <c r="V37" s="33">
        <v>5461.81</v>
      </c>
      <c r="W37" s="33">
        <v>0</v>
      </c>
      <c r="X37" s="33">
        <f>S37+V37-U37</f>
        <v>55461.81</v>
      </c>
      <c r="Y37" s="33">
        <f t="shared" si="2"/>
        <v>18896516.004999999</v>
      </c>
      <c r="Z37" s="33">
        <v>0</v>
      </c>
    </row>
    <row r="38" spans="1:27" s="34" customFormat="1" ht="12.75" x14ac:dyDescent="0.25"/>
    <row r="39" spans="1:27" s="34" customFormat="1" ht="38.25" x14ac:dyDescent="0.25">
      <c r="A39" s="30" t="s">
        <v>179</v>
      </c>
      <c r="B39" s="31" t="s">
        <v>41</v>
      </c>
      <c r="C39" s="30" t="s">
        <v>65</v>
      </c>
      <c r="D39" s="30" t="s">
        <v>0</v>
      </c>
      <c r="E39" s="30" t="s">
        <v>180</v>
      </c>
      <c r="F39" s="30" t="s">
        <v>181</v>
      </c>
      <c r="G39" s="30" t="s">
        <v>182</v>
      </c>
      <c r="H39" s="28">
        <v>44976</v>
      </c>
      <c r="I39" s="58" t="s">
        <v>53</v>
      </c>
      <c r="J39" s="59">
        <v>45105</v>
      </c>
      <c r="K39" s="30" t="s">
        <v>1</v>
      </c>
      <c r="L39" s="30" t="s">
        <v>38</v>
      </c>
      <c r="M39" s="30" t="s">
        <v>183</v>
      </c>
      <c r="N39" s="32" t="s">
        <v>1</v>
      </c>
      <c r="O39" s="26"/>
      <c r="P39" s="30" t="s">
        <v>184</v>
      </c>
      <c r="Q39" s="33">
        <v>0</v>
      </c>
      <c r="R39" s="33">
        <v>0</v>
      </c>
      <c r="S39" s="33">
        <v>0</v>
      </c>
      <c r="T39" s="33">
        <v>0</v>
      </c>
      <c r="U39" s="33">
        <v>25000</v>
      </c>
      <c r="V39" s="33">
        <v>1613.22</v>
      </c>
      <c r="W39" s="33">
        <v>0</v>
      </c>
      <c r="X39" s="33">
        <v>0</v>
      </c>
      <c r="Y39" s="33">
        <f>'Wind-Hail'!Y8</f>
        <v>18896516.004999999</v>
      </c>
      <c r="Z39" s="33">
        <v>0</v>
      </c>
    </row>
    <row r="40" spans="1:27" s="34" customFormat="1" ht="38.25" x14ac:dyDescent="0.25">
      <c r="A40" s="30" t="s">
        <v>153</v>
      </c>
      <c r="B40" s="31" t="s">
        <v>41</v>
      </c>
      <c r="C40" s="30" t="s">
        <v>65</v>
      </c>
      <c r="D40" s="30" t="s">
        <v>0</v>
      </c>
      <c r="E40" s="30" t="s">
        <v>6</v>
      </c>
      <c r="F40" s="30" t="s">
        <v>139</v>
      </c>
      <c r="G40" s="30" t="s">
        <v>154</v>
      </c>
      <c r="H40" s="28">
        <v>45000</v>
      </c>
      <c r="I40" s="30" t="s">
        <v>4</v>
      </c>
      <c r="J40" s="28" t="s">
        <v>5</v>
      </c>
      <c r="K40" s="30" t="s">
        <v>1</v>
      </c>
      <c r="L40" s="30" t="s">
        <v>38</v>
      </c>
      <c r="M40" s="30" t="s">
        <v>155</v>
      </c>
      <c r="N40" s="32" t="s">
        <v>1</v>
      </c>
      <c r="O40" s="26"/>
      <c r="P40" s="30" t="s">
        <v>156</v>
      </c>
      <c r="Q40" s="33">
        <v>100000</v>
      </c>
      <c r="R40" s="33">
        <v>0</v>
      </c>
      <c r="S40" s="33">
        <v>100000</v>
      </c>
      <c r="T40" s="33">
        <v>0</v>
      </c>
      <c r="U40" s="33">
        <v>75000</v>
      </c>
      <c r="V40" s="33">
        <v>0</v>
      </c>
      <c r="W40" s="33">
        <v>0</v>
      </c>
      <c r="X40" s="33">
        <f>S40+V40-U40</f>
        <v>25000</v>
      </c>
      <c r="Y40" s="33">
        <f t="shared" ref="Y40:Y54" si="3">Y39</f>
        <v>18896516.004999999</v>
      </c>
      <c r="Z40" s="33">
        <v>0</v>
      </c>
    </row>
    <row r="41" spans="1:27" s="34" customFormat="1" ht="51" x14ac:dyDescent="0.25">
      <c r="A41" s="30" t="s">
        <v>157</v>
      </c>
      <c r="B41" s="31" t="s">
        <v>41</v>
      </c>
      <c r="C41" s="30" t="s">
        <v>65</v>
      </c>
      <c r="D41" s="30" t="s">
        <v>0</v>
      </c>
      <c r="E41" s="30" t="s">
        <v>55</v>
      </c>
      <c r="F41" s="30" t="s">
        <v>56</v>
      </c>
      <c r="G41" s="30" t="s">
        <v>158</v>
      </c>
      <c r="H41" s="28">
        <v>45001</v>
      </c>
      <c r="I41" s="30" t="s">
        <v>4</v>
      </c>
      <c r="J41" s="28" t="s">
        <v>5</v>
      </c>
      <c r="K41" s="30" t="s">
        <v>1</v>
      </c>
      <c r="L41" s="30" t="s">
        <v>38</v>
      </c>
      <c r="M41" s="30" t="s">
        <v>159</v>
      </c>
      <c r="N41" s="32" t="s">
        <v>1</v>
      </c>
      <c r="O41" s="26"/>
      <c r="P41" s="30" t="s">
        <v>160</v>
      </c>
      <c r="Q41" s="33">
        <v>0</v>
      </c>
      <c r="R41" s="33">
        <v>0</v>
      </c>
      <c r="S41" s="33">
        <v>0</v>
      </c>
      <c r="T41" s="33">
        <v>0</v>
      </c>
      <c r="U41" s="33">
        <v>25000</v>
      </c>
      <c r="V41" s="33">
        <v>0</v>
      </c>
      <c r="W41" s="33">
        <v>0</v>
      </c>
      <c r="X41" s="33">
        <v>0</v>
      </c>
      <c r="Y41" s="33">
        <f t="shared" si="3"/>
        <v>18896516.004999999</v>
      </c>
      <c r="Z41" s="33">
        <v>0</v>
      </c>
    </row>
    <row r="42" spans="1:27" s="34" customFormat="1" ht="25.5" x14ac:dyDescent="0.25">
      <c r="A42" s="30" t="s">
        <v>161</v>
      </c>
      <c r="B42" s="31" t="s">
        <v>41</v>
      </c>
      <c r="C42" s="30" t="s">
        <v>65</v>
      </c>
      <c r="D42" s="30" t="s">
        <v>0</v>
      </c>
      <c r="E42" s="30" t="s">
        <v>6</v>
      </c>
      <c r="F42" s="30" t="s">
        <v>139</v>
      </c>
      <c r="G42" s="30" t="s">
        <v>162</v>
      </c>
      <c r="H42" s="28">
        <v>45001</v>
      </c>
      <c r="I42" s="30" t="s">
        <v>4</v>
      </c>
      <c r="J42" s="28" t="s">
        <v>5</v>
      </c>
      <c r="K42" s="30" t="s">
        <v>1</v>
      </c>
      <c r="L42" s="30" t="s">
        <v>38</v>
      </c>
      <c r="M42" s="30" t="s">
        <v>54</v>
      </c>
      <c r="N42" s="32" t="s">
        <v>1</v>
      </c>
      <c r="O42" s="26"/>
      <c r="P42" s="30" t="s">
        <v>163</v>
      </c>
      <c r="Q42" s="33">
        <v>200000</v>
      </c>
      <c r="R42" s="33">
        <v>0</v>
      </c>
      <c r="S42" s="33">
        <v>200000</v>
      </c>
      <c r="T42" s="33">
        <v>0</v>
      </c>
      <c r="U42" s="33">
        <v>25000</v>
      </c>
      <c r="V42" s="33">
        <v>0</v>
      </c>
      <c r="W42" s="33">
        <v>0</v>
      </c>
      <c r="X42" s="33">
        <f>S42+V42-U42</f>
        <v>175000</v>
      </c>
      <c r="Y42" s="33">
        <f t="shared" si="3"/>
        <v>18896516.004999999</v>
      </c>
      <c r="Z42" s="33">
        <v>0</v>
      </c>
    </row>
    <row r="43" spans="1:27" s="34" customFormat="1" ht="25.5" x14ac:dyDescent="0.25">
      <c r="A43" s="30" t="s">
        <v>164</v>
      </c>
      <c r="B43" s="31" t="s">
        <v>41</v>
      </c>
      <c r="C43" s="30" t="s">
        <v>65</v>
      </c>
      <c r="D43" s="30" t="s">
        <v>0</v>
      </c>
      <c r="E43" s="30" t="s">
        <v>165</v>
      </c>
      <c r="F43" s="30" t="s">
        <v>126</v>
      </c>
      <c r="G43" s="30" t="s">
        <v>166</v>
      </c>
      <c r="H43" s="28">
        <v>45005</v>
      </c>
      <c r="I43" s="30" t="s">
        <v>4</v>
      </c>
      <c r="J43" s="28" t="s">
        <v>5</v>
      </c>
      <c r="K43" s="30" t="s">
        <v>1</v>
      </c>
      <c r="L43" s="30" t="s">
        <v>38</v>
      </c>
      <c r="M43" s="30" t="s">
        <v>54</v>
      </c>
      <c r="N43" s="32" t="s">
        <v>1</v>
      </c>
      <c r="O43" s="26"/>
      <c r="P43" s="30" t="s">
        <v>167</v>
      </c>
      <c r="Q43" s="33">
        <v>425000</v>
      </c>
      <c r="R43" s="33">
        <v>0</v>
      </c>
      <c r="S43" s="33">
        <v>425000</v>
      </c>
      <c r="T43" s="33">
        <v>0</v>
      </c>
      <c r="U43" s="33">
        <v>50000</v>
      </c>
      <c r="V43" s="33">
        <v>0</v>
      </c>
      <c r="W43" s="33">
        <v>0</v>
      </c>
      <c r="X43" s="33">
        <f>S43+V43-U43</f>
        <v>375000</v>
      </c>
      <c r="Y43" s="33">
        <f t="shared" si="3"/>
        <v>18896516.004999999</v>
      </c>
      <c r="Z43" s="33">
        <v>0</v>
      </c>
    </row>
    <row r="44" spans="1:27" s="34" customFormat="1" ht="25.5" x14ac:dyDescent="0.25">
      <c r="A44" s="30" t="s">
        <v>185</v>
      </c>
      <c r="B44" s="31" t="s">
        <v>41</v>
      </c>
      <c r="C44" s="30" t="s">
        <v>65</v>
      </c>
      <c r="D44" s="30" t="s">
        <v>0</v>
      </c>
      <c r="E44" s="30" t="s">
        <v>186</v>
      </c>
      <c r="F44" s="30" t="s">
        <v>141</v>
      </c>
      <c r="G44" s="30" t="s">
        <v>187</v>
      </c>
      <c r="H44" s="28">
        <v>45007</v>
      </c>
      <c r="I44" s="30" t="s">
        <v>4</v>
      </c>
      <c r="J44" s="28" t="s">
        <v>5</v>
      </c>
      <c r="K44" s="30" t="s">
        <v>1</v>
      </c>
      <c r="L44" s="30" t="s">
        <v>38</v>
      </c>
      <c r="M44" s="30" t="s">
        <v>188</v>
      </c>
      <c r="N44" s="32" t="s">
        <v>1</v>
      </c>
      <c r="O44" s="26"/>
      <c r="P44" s="30" t="s">
        <v>189</v>
      </c>
      <c r="Q44" s="33">
        <v>394437.3</v>
      </c>
      <c r="R44" s="33">
        <v>0</v>
      </c>
      <c r="S44" s="33">
        <v>394437.3</v>
      </c>
      <c r="T44" s="33">
        <v>0</v>
      </c>
      <c r="U44" s="33">
        <v>25000</v>
      </c>
      <c r="V44" s="33">
        <v>0</v>
      </c>
      <c r="W44" s="33">
        <v>0</v>
      </c>
      <c r="X44" s="33">
        <f>S44+V44-U44</f>
        <v>369437.3</v>
      </c>
      <c r="Y44" s="33">
        <f t="shared" si="3"/>
        <v>18896516.004999999</v>
      </c>
      <c r="Z44" s="33">
        <v>0</v>
      </c>
    </row>
    <row r="45" spans="1:27" s="34" customFormat="1" ht="25.5" x14ac:dyDescent="0.25">
      <c r="A45" s="30" t="s">
        <v>168</v>
      </c>
      <c r="B45" s="31" t="s">
        <v>41</v>
      </c>
      <c r="C45" s="30" t="s">
        <v>65</v>
      </c>
      <c r="D45" s="30" t="s">
        <v>0</v>
      </c>
      <c r="E45" s="30" t="s">
        <v>55</v>
      </c>
      <c r="F45" s="30" t="s">
        <v>56</v>
      </c>
      <c r="G45" s="30" t="s">
        <v>169</v>
      </c>
      <c r="H45" s="28">
        <v>45012</v>
      </c>
      <c r="I45" s="30" t="s">
        <v>4</v>
      </c>
      <c r="J45" s="28" t="s">
        <v>5</v>
      </c>
      <c r="K45" s="30" t="s">
        <v>1</v>
      </c>
      <c r="L45" s="30" t="s">
        <v>38</v>
      </c>
      <c r="M45" s="30" t="s">
        <v>170</v>
      </c>
      <c r="N45" s="32" t="s">
        <v>1</v>
      </c>
      <c r="O45" s="26"/>
      <c r="P45" s="30" t="s">
        <v>171</v>
      </c>
      <c r="Q45" s="33">
        <v>50000</v>
      </c>
      <c r="R45" s="33">
        <v>0</v>
      </c>
      <c r="S45" s="33">
        <v>50000</v>
      </c>
      <c r="T45" s="33">
        <v>0</v>
      </c>
      <c r="U45" s="33">
        <v>50000</v>
      </c>
      <c r="V45" s="33">
        <v>2446.89</v>
      </c>
      <c r="W45" s="33">
        <v>0</v>
      </c>
      <c r="X45" s="33">
        <v>0</v>
      </c>
      <c r="Y45" s="33">
        <f t="shared" si="3"/>
        <v>18896516.004999999</v>
      </c>
      <c r="Z45" s="33">
        <v>0</v>
      </c>
    </row>
    <row r="46" spans="1:27" s="34" customFormat="1" ht="25.5" x14ac:dyDescent="0.25">
      <c r="A46" s="30" t="s">
        <v>190</v>
      </c>
      <c r="B46" s="31" t="s">
        <v>41</v>
      </c>
      <c r="C46" s="30" t="s">
        <v>65</v>
      </c>
      <c r="D46" s="30" t="s">
        <v>0</v>
      </c>
      <c r="E46" s="30" t="s">
        <v>191</v>
      </c>
      <c r="F46" s="30" t="s">
        <v>192</v>
      </c>
      <c r="G46" s="30" t="s">
        <v>193</v>
      </c>
      <c r="H46" s="28">
        <v>45029</v>
      </c>
      <c r="I46" s="30" t="s">
        <v>4</v>
      </c>
      <c r="J46" s="28" t="s">
        <v>5</v>
      </c>
      <c r="K46" s="30" t="s">
        <v>1</v>
      </c>
      <c r="L46" s="30" t="s">
        <v>38</v>
      </c>
      <c r="M46" s="30" t="s">
        <v>50</v>
      </c>
      <c r="N46" s="32" t="s">
        <v>1</v>
      </c>
      <c r="O46" s="26"/>
      <c r="P46" s="30" t="s">
        <v>194</v>
      </c>
      <c r="Q46" s="33">
        <v>150000</v>
      </c>
      <c r="R46" s="33">
        <v>0</v>
      </c>
      <c r="S46" s="33">
        <v>150000</v>
      </c>
      <c r="T46" s="33">
        <v>0</v>
      </c>
      <c r="U46" s="33">
        <v>25000</v>
      </c>
      <c r="V46" s="33">
        <v>0</v>
      </c>
      <c r="W46" s="33">
        <v>0</v>
      </c>
      <c r="X46" s="33">
        <f>S46+V46-U46</f>
        <v>125000</v>
      </c>
      <c r="Y46" s="33">
        <f t="shared" si="3"/>
        <v>18896516.004999999</v>
      </c>
      <c r="Z46" s="33">
        <v>0</v>
      </c>
    </row>
    <row r="47" spans="1:27" s="34" customFormat="1" ht="38.25" x14ac:dyDescent="0.25">
      <c r="A47" s="30" t="s">
        <v>221</v>
      </c>
      <c r="B47" s="31" t="s">
        <v>41</v>
      </c>
      <c r="C47" s="30" t="s">
        <v>65</v>
      </c>
      <c r="D47" s="30" t="s">
        <v>0</v>
      </c>
      <c r="E47" s="30" t="s">
        <v>186</v>
      </c>
      <c r="F47" s="30" t="s">
        <v>141</v>
      </c>
      <c r="G47" s="30" t="s">
        <v>222</v>
      </c>
      <c r="H47" s="28">
        <v>45057</v>
      </c>
      <c r="I47" s="30" t="s">
        <v>4</v>
      </c>
      <c r="J47" s="28" t="s">
        <v>5</v>
      </c>
      <c r="K47" s="30" t="s">
        <v>1</v>
      </c>
      <c r="L47" s="30" t="s">
        <v>38</v>
      </c>
      <c r="M47" s="30" t="s">
        <v>223</v>
      </c>
      <c r="N47" s="32" t="s">
        <v>1</v>
      </c>
      <c r="O47" s="26"/>
      <c r="P47" s="30" t="s">
        <v>224</v>
      </c>
      <c r="Q47" s="33">
        <v>150000</v>
      </c>
      <c r="R47" s="33">
        <v>0</v>
      </c>
      <c r="S47" s="33">
        <v>0</v>
      </c>
      <c r="T47" s="33">
        <v>0</v>
      </c>
      <c r="U47" s="33">
        <v>25000</v>
      </c>
      <c r="V47" s="33">
        <v>0</v>
      </c>
      <c r="W47" s="33">
        <v>0</v>
      </c>
      <c r="X47" s="33">
        <v>0</v>
      </c>
      <c r="Y47" s="33">
        <f t="shared" si="3"/>
        <v>18896516.004999999</v>
      </c>
      <c r="Z47" s="33">
        <v>0</v>
      </c>
    </row>
    <row r="48" spans="1:27" s="34" customFormat="1" ht="25.5" x14ac:dyDescent="0.25">
      <c r="A48" s="30" t="s">
        <v>225</v>
      </c>
      <c r="B48" s="31" t="s">
        <v>41</v>
      </c>
      <c r="C48" s="30" t="s">
        <v>65</v>
      </c>
      <c r="D48" s="30" t="s">
        <v>0</v>
      </c>
      <c r="E48" s="30" t="s">
        <v>226</v>
      </c>
      <c r="F48" s="30" t="s">
        <v>143</v>
      </c>
      <c r="G48" s="30" t="s">
        <v>227</v>
      </c>
      <c r="H48" s="28">
        <v>45069</v>
      </c>
      <c r="I48" s="58" t="s">
        <v>53</v>
      </c>
      <c r="J48" s="59">
        <v>45127</v>
      </c>
      <c r="K48" s="30" t="s">
        <v>1</v>
      </c>
      <c r="L48" s="30" t="s">
        <v>38</v>
      </c>
      <c r="M48" s="30" t="s">
        <v>188</v>
      </c>
      <c r="N48" s="32" t="s">
        <v>1</v>
      </c>
      <c r="O48" s="26"/>
      <c r="P48" s="30" t="s">
        <v>228</v>
      </c>
      <c r="Q48" s="33">
        <v>12000</v>
      </c>
      <c r="R48" s="33">
        <v>12000</v>
      </c>
      <c r="S48" s="33">
        <v>0</v>
      </c>
      <c r="T48" s="33">
        <v>0</v>
      </c>
      <c r="U48" s="33">
        <v>25000</v>
      </c>
      <c r="V48" s="33">
        <v>472.5</v>
      </c>
      <c r="W48" s="33">
        <v>0</v>
      </c>
      <c r="X48" s="33">
        <f>V48</f>
        <v>472.5</v>
      </c>
      <c r="Y48" s="33">
        <f t="shared" si="3"/>
        <v>18896516.004999999</v>
      </c>
      <c r="Z48" s="33">
        <v>0</v>
      </c>
    </row>
    <row r="49" spans="1:26" s="34" customFormat="1" ht="38.25" x14ac:dyDescent="0.25">
      <c r="A49" s="30" t="s">
        <v>241</v>
      </c>
      <c r="B49" s="31" t="s">
        <v>41</v>
      </c>
      <c r="C49" s="30" t="s">
        <v>65</v>
      </c>
      <c r="D49" s="30" t="s">
        <v>0</v>
      </c>
      <c r="E49" s="30" t="s">
        <v>2</v>
      </c>
      <c r="F49" s="30" t="s">
        <v>242</v>
      </c>
      <c r="G49" s="30" t="s">
        <v>243</v>
      </c>
      <c r="H49" s="28">
        <v>45077</v>
      </c>
      <c r="I49" s="58" t="s">
        <v>53</v>
      </c>
      <c r="J49" s="59">
        <v>45229</v>
      </c>
      <c r="K49" s="30" t="s">
        <v>1</v>
      </c>
      <c r="L49" s="30" t="s">
        <v>38</v>
      </c>
      <c r="M49" s="30" t="s">
        <v>60</v>
      </c>
      <c r="N49" s="32" t="s">
        <v>1</v>
      </c>
      <c r="O49" s="26"/>
      <c r="P49" s="30" t="s">
        <v>244</v>
      </c>
      <c r="Q49" s="33">
        <v>137000</v>
      </c>
      <c r="R49" s="33">
        <v>67739.44</v>
      </c>
      <c r="S49" s="33">
        <v>0</v>
      </c>
      <c r="T49" s="33">
        <v>0</v>
      </c>
      <c r="U49" s="33">
        <v>75000</v>
      </c>
      <c r="V49" s="33">
        <v>0</v>
      </c>
      <c r="W49" s="33">
        <v>0</v>
      </c>
      <c r="X49" s="33">
        <v>0</v>
      </c>
      <c r="Y49" s="33">
        <f t="shared" si="3"/>
        <v>18896516.004999999</v>
      </c>
      <c r="Z49" s="33" t="s">
        <v>245</v>
      </c>
    </row>
    <row r="50" spans="1:26" s="34" customFormat="1" ht="25.5" x14ac:dyDescent="0.25">
      <c r="A50" s="30" t="s">
        <v>246</v>
      </c>
      <c r="B50" s="31" t="s">
        <v>41</v>
      </c>
      <c r="C50" s="30" t="s">
        <v>65</v>
      </c>
      <c r="D50" s="30" t="s">
        <v>0</v>
      </c>
      <c r="E50" s="30" t="s">
        <v>8</v>
      </c>
      <c r="F50" s="30" t="s">
        <v>247</v>
      </c>
      <c r="G50" s="30" t="s">
        <v>248</v>
      </c>
      <c r="H50" s="28">
        <v>45084</v>
      </c>
      <c r="I50" s="58" t="s">
        <v>53</v>
      </c>
      <c r="J50" s="59">
        <v>45205</v>
      </c>
      <c r="K50" s="30" t="s">
        <v>1</v>
      </c>
      <c r="L50" s="30" t="s">
        <v>38</v>
      </c>
      <c r="M50" s="30" t="s">
        <v>188</v>
      </c>
      <c r="N50" s="32" t="s">
        <v>1</v>
      </c>
      <c r="O50" s="26"/>
      <c r="P50" s="30" t="s">
        <v>189</v>
      </c>
      <c r="Q50" s="33">
        <v>22000</v>
      </c>
      <c r="R50" s="33">
        <v>13825.97</v>
      </c>
      <c r="S50" s="33">
        <v>0</v>
      </c>
      <c r="T50" s="33">
        <v>0</v>
      </c>
      <c r="U50" s="33">
        <v>25000</v>
      </c>
      <c r="V50" s="33">
        <v>0</v>
      </c>
      <c r="W50" s="33">
        <v>0</v>
      </c>
      <c r="X50" s="33">
        <v>0</v>
      </c>
      <c r="Y50" s="33">
        <f t="shared" si="3"/>
        <v>18896516.004999999</v>
      </c>
      <c r="Z50" s="33" t="s">
        <v>245</v>
      </c>
    </row>
    <row r="51" spans="1:26" s="34" customFormat="1" ht="25.5" x14ac:dyDescent="0.25">
      <c r="A51" s="30" t="s">
        <v>249</v>
      </c>
      <c r="B51" s="31" t="s">
        <v>41</v>
      </c>
      <c r="C51" s="30" t="s">
        <v>65</v>
      </c>
      <c r="D51" s="30" t="s">
        <v>0</v>
      </c>
      <c r="E51" s="30" t="s">
        <v>186</v>
      </c>
      <c r="F51" s="30" t="s">
        <v>141</v>
      </c>
      <c r="G51" s="30" t="s">
        <v>250</v>
      </c>
      <c r="H51" s="28">
        <v>45086</v>
      </c>
      <c r="I51" s="58" t="s">
        <v>53</v>
      </c>
      <c r="J51" s="59">
        <v>45132</v>
      </c>
      <c r="K51" s="30" t="s">
        <v>1</v>
      </c>
      <c r="L51" s="30" t="s">
        <v>38</v>
      </c>
      <c r="M51" s="30" t="s">
        <v>253</v>
      </c>
      <c r="N51" s="32" t="s">
        <v>1</v>
      </c>
      <c r="O51" s="26"/>
      <c r="P51" s="30" t="s">
        <v>255</v>
      </c>
      <c r="Q51" s="33">
        <v>28987.5</v>
      </c>
      <c r="R51" s="33">
        <v>14493.75</v>
      </c>
      <c r="S51" s="33">
        <v>0</v>
      </c>
      <c r="T51" s="33">
        <v>0</v>
      </c>
      <c r="U51" s="33">
        <v>25000</v>
      </c>
      <c r="V51" s="33">
        <v>766.5</v>
      </c>
      <c r="W51" s="33">
        <v>0</v>
      </c>
      <c r="X51" s="33">
        <v>0</v>
      </c>
      <c r="Y51" s="33">
        <f t="shared" si="3"/>
        <v>18896516.004999999</v>
      </c>
      <c r="Z51" s="33" t="s">
        <v>245</v>
      </c>
    </row>
    <row r="52" spans="1:26" s="34" customFormat="1" ht="25.5" x14ac:dyDescent="0.25">
      <c r="A52" s="30" t="s">
        <v>251</v>
      </c>
      <c r="B52" s="31" t="s">
        <v>41</v>
      </c>
      <c r="C52" s="30" t="s">
        <v>65</v>
      </c>
      <c r="D52" s="30" t="s">
        <v>0</v>
      </c>
      <c r="E52" s="30" t="s">
        <v>186</v>
      </c>
      <c r="F52" s="30" t="s">
        <v>141</v>
      </c>
      <c r="G52" s="30" t="s">
        <v>252</v>
      </c>
      <c r="H52" s="28">
        <v>45086</v>
      </c>
      <c r="I52" s="58" t="s">
        <v>53</v>
      </c>
      <c r="J52" s="59">
        <v>45132</v>
      </c>
      <c r="K52" s="30" t="s">
        <v>1</v>
      </c>
      <c r="L52" s="30" t="s">
        <v>38</v>
      </c>
      <c r="M52" s="30" t="s">
        <v>253</v>
      </c>
      <c r="N52" s="32" t="s">
        <v>1</v>
      </c>
      <c r="O52" s="26"/>
      <c r="P52" s="30" t="s">
        <v>254</v>
      </c>
      <c r="Q52" s="33">
        <v>23957.88</v>
      </c>
      <c r="R52" s="33">
        <v>11978.94</v>
      </c>
      <c r="S52" s="33">
        <v>0</v>
      </c>
      <c r="T52" s="33">
        <v>0</v>
      </c>
      <c r="U52" s="33">
        <v>25000</v>
      </c>
      <c r="V52" s="33">
        <v>909.71</v>
      </c>
      <c r="W52" s="33">
        <v>0</v>
      </c>
      <c r="X52" s="33">
        <v>0</v>
      </c>
      <c r="Y52" s="33">
        <f t="shared" si="3"/>
        <v>18896516.004999999</v>
      </c>
      <c r="Z52" s="33" t="s">
        <v>245</v>
      </c>
    </row>
    <row r="53" spans="1:26" s="34" customFormat="1" ht="25.5" x14ac:dyDescent="0.25">
      <c r="A53" s="30" t="s">
        <v>256</v>
      </c>
      <c r="B53" s="31" t="s">
        <v>41</v>
      </c>
      <c r="C53" s="30" t="s">
        <v>65</v>
      </c>
      <c r="D53" s="30" t="s">
        <v>0</v>
      </c>
      <c r="E53" s="30" t="s">
        <v>76</v>
      </c>
      <c r="F53" s="30" t="s">
        <v>257</v>
      </c>
      <c r="G53" s="30" t="s">
        <v>266</v>
      </c>
      <c r="H53" s="28">
        <v>45039</v>
      </c>
      <c r="I53" s="58" t="s">
        <v>53</v>
      </c>
      <c r="J53" s="59">
        <v>45132</v>
      </c>
      <c r="K53" s="30" t="s">
        <v>1</v>
      </c>
      <c r="L53" s="30" t="s">
        <v>38</v>
      </c>
      <c r="M53" s="30" t="s">
        <v>91</v>
      </c>
      <c r="N53" s="32" t="s">
        <v>1</v>
      </c>
      <c r="O53" s="26"/>
      <c r="P53" s="30" t="s">
        <v>258</v>
      </c>
      <c r="Q53" s="33">
        <v>103447.35</v>
      </c>
      <c r="R53" s="33">
        <f>Q53</f>
        <v>103447.35</v>
      </c>
      <c r="S53" s="33">
        <v>0</v>
      </c>
      <c r="T53" s="33">
        <v>0</v>
      </c>
      <c r="U53" s="33">
        <v>50000</v>
      </c>
      <c r="V53" s="33">
        <v>2203.31</v>
      </c>
      <c r="W53" s="33">
        <f>R53-U53</f>
        <v>53447.350000000006</v>
      </c>
      <c r="X53" s="33">
        <f>R53+V53-U53</f>
        <v>55650.66</v>
      </c>
      <c r="Y53" s="33">
        <f t="shared" si="3"/>
        <v>18896516.004999999</v>
      </c>
      <c r="Z53" s="33" t="s">
        <v>245</v>
      </c>
    </row>
    <row r="54" spans="1:26" s="34" customFormat="1" ht="12.75" x14ac:dyDescent="0.25">
      <c r="A54" s="30" t="s">
        <v>264</v>
      </c>
      <c r="B54" s="31" t="s">
        <v>41</v>
      </c>
      <c r="C54" s="30" t="s">
        <v>65</v>
      </c>
      <c r="D54" s="30" t="s">
        <v>0</v>
      </c>
      <c r="E54" s="30" t="s">
        <v>260</v>
      </c>
      <c r="F54" s="30" t="s">
        <v>261</v>
      </c>
      <c r="G54" s="30" t="s">
        <v>265</v>
      </c>
      <c r="H54" s="28">
        <v>45074</v>
      </c>
      <c r="I54" s="30" t="s">
        <v>4</v>
      </c>
      <c r="J54" s="28"/>
      <c r="K54" s="30" t="s">
        <v>1</v>
      </c>
      <c r="L54" s="30" t="s">
        <v>38</v>
      </c>
      <c r="M54" s="30" t="s">
        <v>188</v>
      </c>
      <c r="N54" s="32" t="s">
        <v>1</v>
      </c>
      <c r="O54" s="26"/>
      <c r="P54" s="30" t="s">
        <v>189</v>
      </c>
      <c r="Q54" s="33">
        <v>140000</v>
      </c>
      <c r="R54" s="33">
        <v>0</v>
      </c>
      <c r="S54" s="33">
        <v>0</v>
      </c>
      <c r="T54" s="33">
        <v>0</v>
      </c>
      <c r="U54" s="33">
        <v>25000</v>
      </c>
      <c r="V54" s="33">
        <v>0</v>
      </c>
      <c r="W54" s="33">
        <v>0</v>
      </c>
      <c r="X54" s="33">
        <v>0</v>
      </c>
      <c r="Y54" s="33">
        <f t="shared" si="3"/>
        <v>18896516.004999999</v>
      </c>
      <c r="Z54" s="33" t="s">
        <v>245</v>
      </c>
    </row>
    <row r="55" spans="1:26" s="34" customFormat="1" ht="12.75" x14ac:dyDescent="0.25"/>
    <row r="56" spans="1:26" s="34" customFormat="1" ht="38.25" x14ac:dyDescent="0.25">
      <c r="A56" s="30" t="s">
        <v>271</v>
      </c>
      <c r="B56" s="31" t="s">
        <v>41</v>
      </c>
      <c r="C56" s="30" t="s">
        <v>65</v>
      </c>
      <c r="D56" s="30" t="s">
        <v>0</v>
      </c>
      <c r="E56" s="30" t="s">
        <v>272</v>
      </c>
      <c r="F56" s="30" t="s">
        <v>200</v>
      </c>
      <c r="G56" s="30" t="s">
        <v>273</v>
      </c>
      <c r="H56" s="28">
        <v>45111</v>
      </c>
      <c r="I56" s="58" t="s">
        <v>53</v>
      </c>
      <c r="J56" s="59">
        <v>45132</v>
      </c>
      <c r="K56" s="30" t="s">
        <v>1</v>
      </c>
      <c r="L56" s="30" t="s">
        <v>38</v>
      </c>
      <c r="M56" s="30" t="s">
        <v>269</v>
      </c>
      <c r="N56" s="32" t="s">
        <v>1</v>
      </c>
      <c r="O56" s="26"/>
      <c r="P56" s="30" t="s">
        <v>274</v>
      </c>
      <c r="Q56" s="33">
        <v>0</v>
      </c>
      <c r="R56" s="33">
        <v>0</v>
      </c>
      <c r="S56" s="33">
        <v>0</v>
      </c>
      <c r="T56" s="33">
        <v>0</v>
      </c>
      <c r="U56" s="33">
        <v>25000</v>
      </c>
      <c r="V56" s="33">
        <v>0</v>
      </c>
      <c r="W56" s="33">
        <v>0</v>
      </c>
      <c r="X56" s="33">
        <v>0</v>
      </c>
      <c r="Y56" s="33">
        <f>Y54</f>
        <v>18896516.004999999</v>
      </c>
      <c r="Z56" s="33">
        <v>0</v>
      </c>
    </row>
    <row r="57" spans="1:26" ht="25.5" x14ac:dyDescent="0.25">
      <c r="A57" s="30" t="s">
        <v>275</v>
      </c>
      <c r="B57" s="31" t="s">
        <v>41</v>
      </c>
      <c r="C57" s="30" t="s">
        <v>65</v>
      </c>
      <c r="D57" s="30" t="s">
        <v>0</v>
      </c>
      <c r="E57" s="30" t="s">
        <v>8</v>
      </c>
      <c r="F57" s="30" t="s">
        <v>68</v>
      </c>
      <c r="G57" s="30" t="s">
        <v>276</v>
      </c>
      <c r="H57" s="28">
        <v>45119</v>
      </c>
      <c r="I57" s="30" t="s">
        <v>4</v>
      </c>
      <c r="J57" s="28" t="s">
        <v>5</v>
      </c>
      <c r="K57" s="30" t="s">
        <v>1</v>
      </c>
      <c r="L57" s="30" t="s">
        <v>38</v>
      </c>
      <c r="M57" s="30" t="s">
        <v>50</v>
      </c>
      <c r="N57" s="32" t="s">
        <v>1</v>
      </c>
      <c r="O57" s="26"/>
      <c r="P57" s="30" t="s">
        <v>277</v>
      </c>
      <c r="Q57" s="33">
        <v>25000</v>
      </c>
      <c r="R57" s="33">
        <v>0</v>
      </c>
      <c r="S57" s="33">
        <v>0</v>
      </c>
      <c r="T57" s="33">
        <v>0</v>
      </c>
      <c r="U57" s="33">
        <v>25000</v>
      </c>
      <c r="V57" s="33">
        <v>0</v>
      </c>
      <c r="W57" s="33">
        <v>0</v>
      </c>
      <c r="X57" s="33">
        <v>0</v>
      </c>
      <c r="Y57" s="33">
        <f t="shared" ref="Y57:Y64" si="4">Y56</f>
        <v>18896516.004999999</v>
      </c>
      <c r="Z57" s="33">
        <v>0</v>
      </c>
    </row>
    <row r="58" spans="1:26" ht="25.5" x14ac:dyDescent="0.25">
      <c r="A58" s="30" t="s">
        <v>302</v>
      </c>
      <c r="B58" s="31" t="s">
        <v>41</v>
      </c>
      <c r="C58" s="30" t="s">
        <v>65</v>
      </c>
      <c r="D58" s="30" t="s">
        <v>0</v>
      </c>
      <c r="E58" s="30" t="s">
        <v>59</v>
      </c>
      <c r="F58" s="30" t="s">
        <v>123</v>
      </c>
      <c r="G58" s="30" t="s">
        <v>303</v>
      </c>
      <c r="H58" s="28">
        <v>45148</v>
      </c>
      <c r="I58" s="30" t="s">
        <v>4</v>
      </c>
      <c r="J58" s="28"/>
      <c r="K58" s="30" t="s">
        <v>1</v>
      </c>
      <c r="L58" s="30" t="s">
        <v>38</v>
      </c>
      <c r="M58" s="30" t="s">
        <v>91</v>
      </c>
      <c r="N58" s="32" t="s">
        <v>1</v>
      </c>
      <c r="O58" s="26"/>
      <c r="P58" s="30" t="s">
        <v>304</v>
      </c>
      <c r="Q58" s="33">
        <v>100000</v>
      </c>
      <c r="R58" s="33">
        <v>0</v>
      </c>
      <c r="S58" s="33">
        <v>100000</v>
      </c>
      <c r="T58" s="33">
        <v>0</v>
      </c>
      <c r="U58" s="33">
        <v>25000</v>
      </c>
      <c r="V58" s="33">
        <v>0</v>
      </c>
      <c r="W58" s="33"/>
      <c r="X58" s="33">
        <f>S58-U58</f>
        <v>75000</v>
      </c>
      <c r="Y58" s="33">
        <f t="shared" si="4"/>
        <v>18896516.004999999</v>
      </c>
      <c r="Z58" s="33"/>
    </row>
    <row r="59" spans="1:26" ht="25.5" x14ac:dyDescent="0.25">
      <c r="A59" s="30" t="s">
        <v>305</v>
      </c>
      <c r="B59" s="31" t="s">
        <v>41</v>
      </c>
      <c r="C59" s="30" t="s">
        <v>65</v>
      </c>
      <c r="D59" s="30" t="s">
        <v>0</v>
      </c>
      <c r="E59" s="30" t="s">
        <v>59</v>
      </c>
      <c r="F59" s="30" t="s">
        <v>123</v>
      </c>
      <c r="G59" s="30" t="s">
        <v>306</v>
      </c>
      <c r="H59" s="28">
        <v>45150</v>
      </c>
      <c r="I59" s="30" t="s">
        <v>4</v>
      </c>
      <c r="J59" s="28"/>
      <c r="K59" s="30" t="s">
        <v>1</v>
      </c>
      <c r="L59" s="30" t="s">
        <v>38</v>
      </c>
      <c r="M59" s="30" t="s">
        <v>170</v>
      </c>
      <c r="N59" s="32" t="s">
        <v>1</v>
      </c>
      <c r="O59" s="26"/>
      <c r="P59" s="30" t="s">
        <v>171</v>
      </c>
      <c r="Q59" s="33">
        <v>35000</v>
      </c>
      <c r="R59" s="33">
        <v>0</v>
      </c>
      <c r="S59" s="33">
        <v>35000</v>
      </c>
      <c r="T59" s="33">
        <v>0</v>
      </c>
      <c r="U59" s="33">
        <v>25000</v>
      </c>
      <c r="V59" s="33">
        <v>0</v>
      </c>
      <c r="W59" s="33">
        <v>0</v>
      </c>
      <c r="X59" s="33">
        <v>10000</v>
      </c>
      <c r="Y59" s="66">
        <f t="shared" si="4"/>
        <v>18896516.004999999</v>
      </c>
      <c r="Z59" s="33"/>
    </row>
    <row r="60" spans="1:26" ht="38.25" x14ac:dyDescent="0.25">
      <c r="A60" s="30" t="s">
        <v>307</v>
      </c>
      <c r="B60" s="31" t="s">
        <v>41</v>
      </c>
      <c r="C60" s="30" t="s">
        <v>65</v>
      </c>
      <c r="D60" s="30" t="s">
        <v>0</v>
      </c>
      <c r="E60" s="30" t="s">
        <v>308</v>
      </c>
      <c r="F60" s="30" t="s">
        <v>309</v>
      </c>
      <c r="G60" s="30" t="s">
        <v>310</v>
      </c>
      <c r="H60" s="28">
        <v>45162</v>
      </c>
      <c r="I60" s="30" t="s">
        <v>4</v>
      </c>
      <c r="J60" s="28"/>
      <c r="K60" s="30" t="s">
        <v>1</v>
      </c>
      <c r="L60" s="30" t="s">
        <v>38</v>
      </c>
      <c r="M60" s="30" t="s">
        <v>253</v>
      </c>
      <c r="N60" s="32" t="s">
        <v>1</v>
      </c>
      <c r="O60" s="26"/>
      <c r="P60" s="30" t="s">
        <v>311</v>
      </c>
      <c r="Q60" s="33">
        <v>375000</v>
      </c>
      <c r="R60" s="33">
        <v>0</v>
      </c>
      <c r="S60" s="33">
        <f>Q60</f>
        <v>375000</v>
      </c>
      <c r="T60" s="33">
        <v>0</v>
      </c>
      <c r="U60" s="33">
        <v>75000</v>
      </c>
      <c r="V60" s="33">
        <v>0</v>
      </c>
      <c r="W60" s="33">
        <v>0</v>
      </c>
      <c r="X60" s="33">
        <v>300000</v>
      </c>
      <c r="Y60" s="33">
        <f t="shared" si="4"/>
        <v>18896516.004999999</v>
      </c>
      <c r="Z60" s="33"/>
    </row>
    <row r="61" spans="1:26" ht="38.25" x14ac:dyDescent="0.25">
      <c r="A61" s="30" t="s">
        <v>313</v>
      </c>
      <c r="B61" s="31" t="s">
        <v>41</v>
      </c>
      <c r="C61" s="30" t="s">
        <v>65</v>
      </c>
      <c r="D61" s="30" t="s">
        <v>0</v>
      </c>
      <c r="E61" s="30" t="s">
        <v>308</v>
      </c>
      <c r="F61" s="30" t="s">
        <v>242</v>
      </c>
      <c r="G61" s="30" t="s">
        <v>106</v>
      </c>
      <c r="H61" s="28">
        <v>45168</v>
      </c>
      <c r="I61" s="30" t="s">
        <v>4</v>
      </c>
      <c r="J61" s="28"/>
      <c r="K61" s="30" t="s">
        <v>1</v>
      </c>
      <c r="L61" s="30" t="s">
        <v>38</v>
      </c>
      <c r="M61" s="30" t="s">
        <v>253</v>
      </c>
      <c r="N61" s="32" t="s">
        <v>1</v>
      </c>
      <c r="O61" s="26"/>
      <c r="P61" s="30" t="s">
        <v>312</v>
      </c>
      <c r="Q61" s="33">
        <v>135000</v>
      </c>
      <c r="R61" s="33">
        <v>0</v>
      </c>
      <c r="S61" s="33">
        <v>135000</v>
      </c>
      <c r="T61" s="33">
        <v>0</v>
      </c>
      <c r="U61" s="33">
        <v>75000</v>
      </c>
      <c r="V61" s="33">
        <v>0</v>
      </c>
      <c r="W61" s="33">
        <v>0</v>
      </c>
      <c r="X61" s="33">
        <v>60000</v>
      </c>
      <c r="Y61" s="33">
        <f t="shared" si="4"/>
        <v>18896516.004999999</v>
      </c>
      <c r="Z61" s="33"/>
    </row>
    <row r="62" spans="1:26" ht="25.5" x14ac:dyDescent="0.25">
      <c r="A62" s="30" t="s">
        <v>326</v>
      </c>
      <c r="B62" s="31" t="s">
        <v>41</v>
      </c>
      <c r="C62" s="30" t="s">
        <v>65</v>
      </c>
      <c r="D62" s="30" t="s">
        <v>0</v>
      </c>
      <c r="E62" s="30" t="s">
        <v>186</v>
      </c>
      <c r="F62" s="30" t="s">
        <v>141</v>
      </c>
      <c r="G62" s="30" t="s">
        <v>330</v>
      </c>
      <c r="H62" s="28">
        <v>44923</v>
      </c>
      <c r="I62" s="30" t="s">
        <v>4</v>
      </c>
      <c r="J62" s="28"/>
      <c r="K62" s="30" t="s">
        <v>1</v>
      </c>
      <c r="L62" s="30" t="s">
        <v>38</v>
      </c>
      <c r="M62" s="30" t="s">
        <v>253</v>
      </c>
      <c r="N62" s="32" t="s">
        <v>1</v>
      </c>
      <c r="O62" s="26"/>
      <c r="P62" s="30" t="s">
        <v>346</v>
      </c>
      <c r="Q62" s="33">
        <v>50000</v>
      </c>
      <c r="R62" s="33">
        <v>0</v>
      </c>
      <c r="S62" s="33">
        <v>50000</v>
      </c>
      <c r="T62" s="33">
        <v>0</v>
      </c>
      <c r="U62" s="33">
        <v>25000</v>
      </c>
      <c r="V62" s="33">
        <v>0</v>
      </c>
      <c r="W62" s="33">
        <v>0</v>
      </c>
      <c r="X62" s="33">
        <v>25000</v>
      </c>
      <c r="Y62" s="33">
        <f t="shared" si="4"/>
        <v>18896516.004999999</v>
      </c>
      <c r="Z62" s="33"/>
    </row>
    <row r="63" spans="1:26" ht="25.5" x14ac:dyDescent="0.25">
      <c r="A63" s="30" t="s">
        <v>328</v>
      </c>
      <c r="B63" s="31" t="s">
        <v>41</v>
      </c>
      <c r="C63" s="30" t="s">
        <v>65</v>
      </c>
      <c r="D63" s="30" t="s">
        <v>0</v>
      </c>
      <c r="E63" s="30" t="s">
        <v>279</v>
      </c>
      <c r="F63" s="30" t="s">
        <v>280</v>
      </c>
      <c r="G63" s="30" t="s">
        <v>331</v>
      </c>
      <c r="H63" s="28">
        <v>45178</v>
      </c>
      <c r="I63" s="30" t="s">
        <v>4</v>
      </c>
      <c r="J63" s="28"/>
      <c r="K63" s="30" t="s">
        <v>1</v>
      </c>
      <c r="L63" s="30" t="s">
        <v>38</v>
      </c>
      <c r="M63" s="30" t="s">
        <v>91</v>
      </c>
      <c r="N63" s="32" t="s">
        <v>1</v>
      </c>
      <c r="O63" s="26"/>
      <c r="P63" s="30" t="s">
        <v>334</v>
      </c>
      <c r="Q63" s="33">
        <v>70000</v>
      </c>
      <c r="R63" s="33">
        <v>0</v>
      </c>
      <c r="S63" s="33">
        <v>70000</v>
      </c>
      <c r="T63" s="33">
        <v>0</v>
      </c>
      <c r="U63" s="33">
        <v>25000</v>
      </c>
      <c r="V63" s="33">
        <v>0</v>
      </c>
      <c r="W63" s="33">
        <v>0</v>
      </c>
      <c r="X63" s="33">
        <v>45000</v>
      </c>
      <c r="Y63" s="33">
        <f t="shared" si="4"/>
        <v>18896516.004999999</v>
      </c>
      <c r="Z63" s="33"/>
    </row>
    <row r="64" spans="1:26" ht="25.5" x14ac:dyDescent="0.25">
      <c r="A64" s="30" t="s">
        <v>329</v>
      </c>
      <c r="B64" s="31" t="s">
        <v>41</v>
      </c>
      <c r="C64" s="30" t="s">
        <v>65</v>
      </c>
      <c r="D64" s="30" t="s">
        <v>0</v>
      </c>
      <c r="E64" s="30" t="s">
        <v>59</v>
      </c>
      <c r="F64" s="30" t="s">
        <v>123</v>
      </c>
      <c r="G64" s="30" t="s">
        <v>332</v>
      </c>
      <c r="H64" s="28">
        <v>45190</v>
      </c>
      <c r="I64" s="30" t="s">
        <v>4</v>
      </c>
      <c r="J64" s="28"/>
      <c r="K64" s="30" t="s">
        <v>1</v>
      </c>
      <c r="L64" s="30" t="s">
        <v>38</v>
      </c>
      <c r="M64" s="30" t="s">
        <v>333</v>
      </c>
      <c r="N64" s="32" t="s">
        <v>1</v>
      </c>
      <c r="O64" s="26"/>
      <c r="P64" s="30" t="s">
        <v>335</v>
      </c>
      <c r="Q64" s="33">
        <v>100000</v>
      </c>
      <c r="R64" s="33">
        <v>0</v>
      </c>
      <c r="S64" s="33">
        <v>100000</v>
      </c>
      <c r="T64" s="33">
        <v>0</v>
      </c>
      <c r="U64" s="33">
        <v>25000</v>
      </c>
      <c r="V64" s="33">
        <v>0</v>
      </c>
      <c r="W64" s="33">
        <v>0</v>
      </c>
      <c r="X64" s="33">
        <v>75000</v>
      </c>
      <c r="Y64" s="33">
        <f t="shared" si="4"/>
        <v>18896516.004999999</v>
      </c>
      <c r="Z64" s="33"/>
    </row>
    <row r="65" spans="1:26" s="76" customFormat="1" ht="19.7" customHeight="1" x14ac:dyDescent="0.2">
      <c r="A65" s="74" t="s">
        <v>337</v>
      </c>
      <c r="B65" s="74" t="s">
        <v>41</v>
      </c>
      <c r="C65" s="74" t="s">
        <v>338</v>
      </c>
      <c r="D65" s="74" t="s">
        <v>0</v>
      </c>
      <c r="E65" s="74" t="s">
        <v>339</v>
      </c>
      <c r="F65" s="74" t="s">
        <v>340</v>
      </c>
      <c r="G65" s="74" t="s">
        <v>341</v>
      </c>
      <c r="H65" s="74" t="s">
        <v>342</v>
      </c>
      <c r="I65" s="77" t="s">
        <v>53</v>
      </c>
      <c r="J65" s="77" t="s">
        <v>343</v>
      </c>
      <c r="K65" s="74" t="s">
        <v>1</v>
      </c>
      <c r="L65" s="74" t="s">
        <v>38</v>
      </c>
      <c r="M65" s="74" t="s">
        <v>344</v>
      </c>
      <c r="N65" s="74" t="s">
        <v>1</v>
      </c>
      <c r="O65" s="74"/>
      <c r="P65" s="74" t="s">
        <v>345</v>
      </c>
      <c r="Q65" s="75">
        <v>2101.31</v>
      </c>
      <c r="R65" s="75"/>
      <c r="S65" s="75">
        <v>2101.31</v>
      </c>
      <c r="T65" s="75">
        <v>0</v>
      </c>
      <c r="U65" s="75">
        <v>25000</v>
      </c>
      <c r="V65" s="75">
        <v>1183.56</v>
      </c>
      <c r="W65" s="75"/>
      <c r="X65" s="75">
        <v>0</v>
      </c>
      <c r="Y65" s="75">
        <f>Y64</f>
        <v>18896516.004999999</v>
      </c>
      <c r="Z65" s="75"/>
    </row>
    <row r="67" spans="1:26" ht="15.75" thickBot="1" x14ac:dyDescent="0.3">
      <c r="A67" s="2" t="s">
        <v>35</v>
      </c>
      <c r="B67" s="23"/>
      <c r="Q67" s="17">
        <f>SUM(Q7:Q66)</f>
        <v>26009419.629999999</v>
      </c>
      <c r="R67" s="17">
        <f>SUM(R7:R66)</f>
        <v>694451.07</v>
      </c>
      <c r="S67" s="17">
        <f>SUM(S7:S66)</f>
        <v>24896061.280000001</v>
      </c>
      <c r="T67" s="17">
        <f>SUM(T7:T66)</f>
        <v>0</v>
      </c>
      <c r="V67" s="17">
        <f>SUM(V7:V66)</f>
        <v>177024.30500000002</v>
      </c>
      <c r="W67" s="17">
        <f>SUM(W7:W66)</f>
        <v>391595.89</v>
      </c>
      <c r="X67" s="17">
        <f>SUM(X7:X66)</f>
        <v>23797025.864999998</v>
      </c>
      <c r="Y67" s="17">
        <f>Y48</f>
        <v>18896516.004999999</v>
      </c>
      <c r="Z67" s="17">
        <f>SUM(Z7:Z66)</f>
        <v>0</v>
      </c>
    </row>
    <row r="68" spans="1:26" ht="15.75" thickTop="1" x14ac:dyDescent="0.25"/>
    <row r="70" spans="1:26" x14ac:dyDescent="0.25">
      <c r="G70" s="44">
        <f>Q67+'Wind-Hail'!Q32+Flood!S10</f>
        <v>36037106.629999995</v>
      </c>
    </row>
    <row r="71" spans="1:26" x14ac:dyDescent="0.25">
      <c r="I71" s="44"/>
    </row>
    <row r="76" spans="1:26" x14ac:dyDescent="0.25">
      <c r="I76" s="44"/>
      <c r="Q76" s="10">
        <f>Q67+'Wind-Hail'!Q32+Flood!S10</f>
        <v>36037106.629999995</v>
      </c>
    </row>
  </sheetData>
  <mergeCells count="3">
    <mergeCell ref="A1:C1"/>
    <mergeCell ref="A2:B2"/>
    <mergeCell ref="B4:C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DE926-67FD-4646-9297-B096E93C6532}">
  <dimension ref="A1:BS33"/>
  <sheetViews>
    <sheetView showGridLines="0" zoomScaleNormal="100" workbookViewId="0">
      <pane ySplit="6" topLeftCell="A31" activePane="bottomLeft" state="frozen"/>
      <selection pane="bottomLeft" activeCell="C22" sqref="C22"/>
    </sheetView>
  </sheetViews>
  <sheetFormatPr defaultRowHeight="15" x14ac:dyDescent="0.25"/>
  <cols>
    <col min="1" max="1" width="16.42578125" bestFit="1" customWidth="1"/>
    <col min="2" max="2" width="10.42578125" style="22" bestFit="1" customWidth="1"/>
    <col min="3" max="3" width="17.85546875" bestFit="1" customWidth="1"/>
    <col min="4" max="4" width="12.7109375" bestFit="1" customWidth="1"/>
    <col min="5" max="5" width="9" bestFit="1" customWidth="1"/>
    <col min="6" max="6" width="20.42578125" bestFit="1" customWidth="1"/>
    <col min="7" max="7" width="25.7109375" bestFit="1" customWidth="1"/>
    <col min="8" max="8" width="8.5703125" style="8" bestFit="1" customWidth="1"/>
    <col min="9" max="9" width="6.28515625" bestFit="1" customWidth="1"/>
    <col min="10" max="10" width="10.85546875" style="8" bestFit="1" customWidth="1"/>
    <col min="11" max="11" width="6" customWidth="1"/>
    <col min="12" max="12" width="15.140625" bestFit="1" customWidth="1"/>
    <col min="13" max="13" width="12.28515625" bestFit="1" customWidth="1"/>
    <col min="14" max="14" width="8.85546875" style="6" bestFit="1" customWidth="1"/>
    <col min="15" max="15" width="5.28515625" style="6" customWidth="1"/>
    <col min="16" max="16" width="23.5703125" bestFit="1" customWidth="1"/>
    <col min="17" max="17" width="14.140625" style="10" bestFit="1" customWidth="1"/>
    <col min="18" max="18" width="16.28515625" style="10" bestFit="1" customWidth="1"/>
    <col min="19" max="19" width="14.140625" style="10" bestFit="1" customWidth="1"/>
    <col min="20" max="20" width="8.7109375" style="10" bestFit="1" customWidth="1"/>
    <col min="21" max="21" width="13.28515625" style="10" bestFit="1" customWidth="1"/>
    <col min="22" max="22" width="12.5703125" style="10" bestFit="1" customWidth="1"/>
    <col min="23" max="23" width="13.28515625" style="10" bestFit="1" customWidth="1"/>
    <col min="24" max="24" width="19.28515625" style="10" bestFit="1" customWidth="1"/>
    <col min="25" max="25" width="16.7109375" style="10" bestFit="1" customWidth="1"/>
    <col min="26" max="26" width="13.28515625" style="10" bestFit="1" customWidth="1"/>
  </cols>
  <sheetData>
    <row r="1" spans="1:71" ht="21" x14ac:dyDescent="0.35">
      <c r="A1" s="78" t="s">
        <v>28</v>
      </c>
      <c r="B1" s="78"/>
      <c r="C1" s="78"/>
      <c r="D1" s="1"/>
      <c r="E1" s="1"/>
      <c r="F1" s="1"/>
      <c r="G1" s="1"/>
      <c r="H1" s="7"/>
      <c r="I1" s="1"/>
      <c r="J1" s="7"/>
      <c r="K1" s="1"/>
      <c r="L1" s="1"/>
      <c r="M1" s="1"/>
      <c r="N1" s="3"/>
      <c r="O1" s="3"/>
      <c r="P1" s="1"/>
      <c r="Q1" s="9"/>
      <c r="R1" s="9"/>
      <c r="S1" s="9"/>
      <c r="T1" s="9"/>
      <c r="U1" s="9"/>
      <c r="V1" s="9"/>
      <c r="W1" s="9"/>
      <c r="X1" s="9"/>
      <c r="Y1" s="9"/>
      <c r="Z1" s="9"/>
      <c r="AA1" s="1"/>
    </row>
    <row r="2" spans="1:71" ht="15.75" x14ac:dyDescent="0.25">
      <c r="A2" s="79" t="s">
        <v>29</v>
      </c>
      <c r="B2" s="79"/>
      <c r="C2" s="1"/>
      <c r="D2" s="1"/>
      <c r="E2" s="1"/>
      <c r="F2" s="1"/>
      <c r="G2" s="1"/>
      <c r="H2" s="7"/>
      <c r="I2" s="1"/>
      <c r="J2" s="7"/>
      <c r="K2" s="1"/>
      <c r="L2" s="1"/>
      <c r="M2" s="1"/>
      <c r="N2" s="3"/>
      <c r="O2" s="3"/>
      <c r="P2" s="1"/>
      <c r="Q2" s="9"/>
      <c r="R2" s="9"/>
      <c r="S2" s="9"/>
      <c r="T2" s="9"/>
      <c r="U2" s="9"/>
      <c r="V2" s="9"/>
      <c r="W2" s="9"/>
      <c r="X2" s="9"/>
      <c r="Y2" s="9"/>
      <c r="Z2" s="9"/>
      <c r="AA2" s="1"/>
    </row>
    <row r="3" spans="1:71" ht="15.75" x14ac:dyDescent="0.25">
      <c r="A3" s="4" t="s">
        <v>30</v>
      </c>
      <c r="B3" s="81" t="s">
        <v>51</v>
      </c>
      <c r="C3" s="81"/>
      <c r="D3" s="1"/>
      <c r="E3" s="1"/>
      <c r="F3" s="1"/>
      <c r="G3" s="1"/>
      <c r="H3" s="7"/>
      <c r="I3" s="1"/>
      <c r="J3" s="7"/>
      <c r="K3" s="1"/>
      <c r="L3" s="1"/>
      <c r="M3" s="1"/>
      <c r="N3" s="3"/>
      <c r="O3" s="3"/>
      <c r="P3" s="1"/>
      <c r="Q3" s="9"/>
      <c r="R3" s="9"/>
      <c r="S3" s="9"/>
      <c r="T3" s="9"/>
      <c r="U3" s="9"/>
      <c r="V3" s="9"/>
      <c r="W3" s="9"/>
      <c r="X3" s="9"/>
      <c r="Y3" s="9"/>
      <c r="Z3" s="9"/>
      <c r="AA3" s="1"/>
    </row>
    <row r="4" spans="1:71" ht="15.75" x14ac:dyDescent="0.25">
      <c r="A4" s="4" t="s">
        <v>31</v>
      </c>
      <c r="B4" s="80">
        <v>45199</v>
      </c>
      <c r="C4" s="80"/>
      <c r="D4" s="1"/>
      <c r="E4" s="1"/>
      <c r="F4" s="1"/>
      <c r="G4" s="1"/>
      <c r="H4" s="7"/>
      <c r="I4" s="1"/>
      <c r="J4" s="7"/>
      <c r="K4" s="1"/>
      <c r="L4" s="1"/>
      <c r="M4" s="1"/>
      <c r="N4" s="3"/>
      <c r="O4" s="3"/>
      <c r="P4" s="1"/>
      <c r="Q4" s="9"/>
      <c r="R4" s="9"/>
      <c r="S4" s="9"/>
      <c r="T4" s="9"/>
      <c r="U4" s="9"/>
      <c r="V4" s="9"/>
      <c r="W4" s="9"/>
      <c r="X4" s="9"/>
      <c r="Y4" s="9"/>
      <c r="Z4" s="9"/>
      <c r="AA4" s="1"/>
    </row>
    <row r="5" spans="1:71" ht="15.75" x14ac:dyDescent="0.25">
      <c r="A5" s="4" t="s">
        <v>32</v>
      </c>
      <c r="B5" s="20" t="s">
        <v>42</v>
      </c>
      <c r="C5" s="5"/>
      <c r="D5" s="1"/>
      <c r="E5" s="1"/>
      <c r="F5" s="1"/>
      <c r="G5" s="1"/>
      <c r="H5" s="7"/>
      <c r="I5" s="1"/>
      <c r="J5" s="7"/>
      <c r="K5" s="1"/>
      <c r="L5" s="1"/>
      <c r="M5" s="1"/>
      <c r="N5" s="3"/>
      <c r="O5" s="3"/>
      <c r="P5" s="1"/>
      <c r="Q5" s="9"/>
      <c r="R5" s="9"/>
      <c r="T5" s="9"/>
      <c r="U5" s="9"/>
      <c r="V5" s="9"/>
      <c r="W5" s="19"/>
      <c r="X5" s="9"/>
      <c r="Y5" s="9"/>
      <c r="Z5" s="9"/>
      <c r="AA5" s="1"/>
    </row>
    <row r="6" spans="1:71" s="15" customFormat="1" ht="45.6" customHeight="1" x14ac:dyDescent="0.25">
      <c r="A6" s="11" t="s">
        <v>9</v>
      </c>
      <c r="B6" s="21" t="s">
        <v>40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2" t="s">
        <v>17</v>
      </c>
      <c r="I6" s="11" t="s">
        <v>18</v>
      </c>
      <c r="J6" s="12" t="s">
        <v>19</v>
      </c>
      <c r="K6" s="11" t="s">
        <v>20</v>
      </c>
      <c r="L6" s="11" t="s">
        <v>39</v>
      </c>
      <c r="M6" s="11" t="s">
        <v>21</v>
      </c>
      <c r="N6" s="13" t="s">
        <v>22</v>
      </c>
      <c r="O6" s="13" t="s">
        <v>23</v>
      </c>
      <c r="P6" s="11" t="s">
        <v>24</v>
      </c>
      <c r="Q6" s="14" t="s">
        <v>25</v>
      </c>
      <c r="R6" s="16" t="s">
        <v>44</v>
      </c>
      <c r="S6" s="16" t="s">
        <v>45</v>
      </c>
      <c r="T6" s="16" t="s">
        <v>26</v>
      </c>
      <c r="U6" s="16" t="s">
        <v>34</v>
      </c>
      <c r="V6" s="16" t="s">
        <v>27</v>
      </c>
      <c r="W6" s="16" t="s">
        <v>46</v>
      </c>
      <c r="X6" s="16" t="s">
        <v>47</v>
      </c>
      <c r="Y6" s="16" t="s">
        <v>239</v>
      </c>
      <c r="Z6" s="16" t="s">
        <v>48</v>
      </c>
      <c r="AA6" s="15" t="s">
        <v>319</v>
      </c>
    </row>
    <row r="7" spans="1:71" s="18" customFormat="1" x14ac:dyDescent="0.25">
      <c r="A7" s="26" t="s">
        <v>100</v>
      </c>
      <c r="B7" s="27" t="s">
        <v>41</v>
      </c>
      <c r="C7" s="26" t="s">
        <v>65</v>
      </c>
      <c r="D7" s="26" t="s">
        <v>0</v>
      </c>
      <c r="E7" s="26" t="s">
        <v>57</v>
      </c>
      <c r="F7" s="26" t="s">
        <v>58</v>
      </c>
      <c r="G7" s="26" t="s">
        <v>151</v>
      </c>
      <c r="H7" s="28">
        <v>44938</v>
      </c>
      <c r="I7" s="26" t="s">
        <v>4</v>
      </c>
      <c r="J7" s="28" t="s">
        <v>5</v>
      </c>
      <c r="K7" s="26" t="s">
        <v>1</v>
      </c>
      <c r="L7" s="26" t="s">
        <v>38</v>
      </c>
      <c r="M7" s="26" t="s">
        <v>63</v>
      </c>
      <c r="N7" s="26" t="s">
        <v>1</v>
      </c>
      <c r="O7" s="26"/>
      <c r="P7" s="26" t="s">
        <v>101</v>
      </c>
      <c r="Q7" s="29">
        <v>75000</v>
      </c>
      <c r="R7" s="29">
        <v>0</v>
      </c>
      <c r="S7" s="29">
        <v>75000</v>
      </c>
      <c r="T7" s="29">
        <v>0</v>
      </c>
      <c r="U7" s="29">
        <v>25000</v>
      </c>
      <c r="V7" s="29">
        <v>2348.37</v>
      </c>
      <c r="W7" s="29">
        <v>0</v>
      </c>
      <c r="X7" s="29">
        <f>Q7+V7-U7</f>
        <v>52348.369999999995</v>
      </c>
      <c r="Y7" s="29">
        <v>0</v>
      </c>
      <c r="Z7" s="29">
        <v>0</v>
      </c>
    </row>
    <row r="8" spans="1:71" s="18" customFormat="1" x14ac:dyDescent="0.25">
      <c r="A8" s="30" t="s">
        <v>120</v>
      </c>
      <c r="B8" s="31" t="s">
        <v>41</v>
      </c>
      <c r="C8" s="30" t="s">
        <v>65</v>
      </c>
      <c r="D8" s="30" t="s">
        <v>0</v>
      </c>
      <c r="E8" s="30" t="s">
        <v>59</v>
      </c>
      <c r="F8" s="30" t="s">
        <v>123</v>
      </c>
      <c r="G8" s="30" t="s">
        <v>121</v>
      </c>
      <c r="H8" s="28">
        <v>44965</v>
      </c>
      <c r="I8" s="30" t="s">
        <v>4</v>
      </c>
      <c r="J8" s="28" t="s">
        <v>5</v>
      </c>
      <c r="K8" s="30" t="s">
        <v>1</v>
      </c>
      <c r="L8" s="30" t="s">
        <v>38</v>
      </c>
      <c r="M8" s="30" t="s">
        <v>323</v>
      </c>
      <c r="N8" s="32" t="s">
        <v>1</v>
      </c>
      <c r="O8" s="26"/>
      <c r="P8" s="30" t="s">
        <v>324</v>
      </c>
      <c r="Q8" s="33">
        <v>25000</v>
      </c>
      <c r="R8" s="33" t="s">
        <v>325</v>
      </c>
      <c r="S8" s="33">
        <v>25000</v>
      </c>
      <c r="T8" s="33">
        <v>0</v>
      </c>
      <c r="U8" s="33">
        <v>25000</v>
      </c>
      <c r="V8" s="33">
        <v>1564.55</v>
      </c>
      <c r="W8" s="33">
        <v>0</v>
      </c>
      <c r="X8" s="33">
        <f>S8+V8-U8</f>
        <v>1564.5499999999993</v>
      </c>
      <c r="Y8" s="33">
        <f>Property!Y37</f>
        <v>18896516.004999999</v>
      </c>
      <c r="Z8" s="33">
        <v>0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</row>
    <row r="9" spans="1:71" s="18" customFormat="1" x14ac:dyDescent="0.25">
      <c r="A9" s="26" t="s">
        <v>172</v>
      </c>
      <c r="B9" s="27" t="s">
        <v>41</v>
      </c>
      <c r="C9" s="26" t="s">
        <v>65</v>
      </c>
      <c r="D9" s="26" t="s">
        <v>0</v>
      </c>
      <c r="E9" s="26" t="s">
        <v>96</v>
      </c>
      <c r="F9" s="26" t="s">
        <v>97</v>
      </c>
      <c r="G9" s="26" t="s">
        <v>229</v>
      </c>
      <c r="H9" s="28">
        <v>44984</v>
      </c>
      <c r="I9" s="26" t="s">
        <v>4</v>
      </c>
      <c r="J9" s="28" t="s">
        <v>5</v>
      </c>
      <c r="K9" s="26" t="s">
        <v>1</v>
      </c>
      <c r="L9" s="26" t="s">
        <v>38</v>
      </c>
      <c r="M9" s="26" t="s">
        <v>63</v>
      </c>
      <c r="N9" s="26" t="s">
        <v>1</v>
      </c>
      <c r="O9" s="26"/>
      <c r="P9" s="26" t="s">
        <v>173</v>
      </c>
      <c r="Q9" s="29">
        <v>155000</v>
      </c>
      <c r="R9" s="29">
        <v>0</v>
      </c>
      <c r="S9" s="29">
        <v>155000</v>
      </c>
      <c r="T9" s="29">
        <v>0</v>
      </c>
      <c r="U9" s="29">
        <v>50000</v>
      </c>
      <c r="V9" s="29">
        <v>1135.9449999999999</v>
      </c>
      <c r="W9" s="29">
        <v>0</v>
      </c>
      <c r="X9" s="29">
        <f t="shared" ref="X9:X22" si="0">Q9+V9-U9</f>
        <v>106135.94500000001</v>
      </c>
      <c r="Y9" s="29">
        <v>0</v>
      </c>
      <c r="Z9" s="29">
        <v>0</v>
      </c>
    </row>
    <row r="10" spans="1:71" s="18" customFormat="1" ht="25.5" x14ac:dyDescent="0.25">
      <c r="A10" s="26" t="s">
        <v>174</v>
      </c>
      <c r="B10" s="27" t="s">
        <v>41</v>
      </c>
      <c r="C10" s="26" t="s">
        <v>65</v>
      </c>
      <c r="D10" s="26" t="s">
        <v>0</v>
      </c>
      <c r="E10" s="26" t="s">
        <v>59</v>
      </c>
      <c r="F10" s="26" t="s">
        <v>123</v>
      </c>
      <c r="G10" s="26" t="s">
        <v>195</v>
      </c>
      <c r="H10" s="28">
        <v>44988</v>
      </c>
      <c r="I10" s="26" t="s">
        <v>4</v>
      </c>
      <c r="J10" s="28" t="s">
        <v>5</v>
      </c>
      <c r="K10" s="26" t="s">
        <v>1</v>
      </c>
      <c r="L10" s="26" t="s">
        <v>175</v>
      </c>
      <c r="M10" s="26" t="s">
        <v>63</v>
      </c>
      <c r="N10" s="26" t="s">
        <v>52</v>
      </c>
      <c r="O10" s="26">
        <v>2325</v>
      </c>
      <c r="P10" s="26" t="s">
        <v>196</v>
      </c>
      <c r="Q10" s="29">
        <v>500000</v>
      </c>
      <c r="R10" s="29">
        <v>0</v>
      </c>
      <c r="S10" s="29">
        <v>500000</v>
      </c>
      <c r="T10" s="29">
        <v>0</v>
      </c>
      <c r="U10" s="29">
        <v>25000</v>
      </c>
      <c r="V10" s="29">
        <v>27767.895</v>
      </c>
      <c r="W10" s="29">
        <v>0</v>
      </c>
      <c r="X10" s="29">
        <f t="shared" si="0"/>
        <v>502767.89500000002</v>
      </c>
      <c r="Y10" s="29">
        <v>0</v>
      </c>
      <c r="Z10" s="29">
        <v>0</v>
      </c>
    </row>
    <row r="11" spans="1:71" s="18" customFormat="1" ht="25.5" x14ac:dyDescent="0.25">
      <c r="A11" s="26" t="s">
        <v>174</v>
      </c>
      <c r="B11" s="27" t="s">
        <v>107</v>
      </c>
      <c r="C11" s="26" t="s">
        <v>65</v>
      </c>
      <c r="D11" s="26" t="s">
        <v>0</v>
      </c>
      <c r="E11" s="26" t="s">
        <v>59</v>
      </c>
      <c r="F11" s="26" t="s">
        <v>62</v>
      </c>
      <c r="G11" s="26" t="s">
        <v>197</v>
      </c>
      <c r="H11" s="28">
        <v>44988</v>
      </c>
      <c r="I11" s="26" t="s">
        <v>4</v>
      </c>
      <c r="J11" s="28" t="s">
        <v>5</v>
      </c>
      <c r="K11" s="26" t="s">
        <v>1</v>
      </c>
      <c r="L11" s="26" t="s">
        <v>175</v>
      </c>
      <c r="M11" s="26" t="s">
        <v>63</v>
      </c>
      <c r="N11" s="26" t="s">
        <v>52</v>
      </c>
      <c r="O11" s="26">
        <v>2325</v>
      </c>
      <c r="P11" s="26" t="s">
        <v>196</v>
      </c>
      <c r="Q11" s="29">
        <v>1796680.97</v>
      </c>
      <c r="R11" s="29">
        <v>0</v>
      </c>
      <c r="S11" s="29">
        <v>0</v>
      </c>
      <c r="T11" s="29">
        <v>0</v>
      </c>
      <c r="U11" s="29">
        <v>50000</v>
      </c>
      <c r="V11" s="29">
        <v>0</v>
      </c>
      <c r="W11" s="29">
        <v>0</v>
      </c>
      <c r="X11" s="29">
        <f t="shared" si="0"/>
        <v>1746680.97</v>
      </c>
      <c r="Y11" s="29">
        <v>0</v>
      </c>
      <c r="Z11" s="29">
        <v>0</v>
      </c>
    </row>
    <row r="12" spans="1:71" s="18" customFormat="1" ht="25.5" x14ac:dyDescent="0.25">
      <c r="A12" s="26" t="s">
        <v>174</v>
      </c>
      <c r="B12" s="27" t="s">
        <v>109</v>
      </c>
      <c r="C12" s="26" t="s">
        <v>65</v>
      </c>
      <c r="D12" s="26" t="s">
        <v>0</v>
      </c>
      <c r="E12" s="26" t="s">
        <v>59</v>
      </c>
      <c r="F12" s="26" t="s">
        <v>139</v>
      </c>
      <c r="G12" s="26" t="s">
        <v>197</v>
      </c>
      <c r="H12" s="28">
        <v>44988</v>
      </c>
      <c r="I12" s="26" t="s">
        <v>4</v>
      </c>
      <c r="J12" s="28" t="s">
        <v>5</v>
      </c>
      <c r="K12" s="26" t="s">
        <v>1</v>
      </c>
      <c r="L12" s="26" t="s">
        <v>175</v>
      </c>
      <c r="M12" s="26" t="s">
        <v>63</v>
      </c>
      <c r="N12" s="26" t="s">
        <v>52</v>
      </c>
      <c r="O12" s="26">
        <v>2325</v>
      </c>
      <c r="P12" s="26" t="s">
        <v>196</v>
      </c>
      <c r="Q12" s="29">
        <v>1490000</v>
      </c>
      <c r="R12" s="29">
        <v>0</v>
      </c>
      <c r="S12" s="29">
        <v>1490000</v>
      </c>
      <c r="T12" s="29">
        <v>0</v>
      </c>
      <c r="U12" s="29">
        <v>50000</v>
      </c>
      <c r="V12" s="29">
        <v>0</v>
      </c>
      <c r="W12" s="29">
        <v>0</v>
      </c>
      <c r="X12" s="29">
        <f t="shared" si="0"/>
        <v>1440000</v>
      </c>
      <c r="Y12" s="29">
        <f>Property!Y67+X10+'Wind-Hail'!X11+'Wind-Hail'!X12-2500000</f>
        <v>20085964.869999997</v>
      </c>
      <c r="Z12" s="29">
        <v>0</v>
      </c>
    </row>
    <row r="13" spans="1:71" s="18" customFormat="1" ht="25.5" x14ac:dyDescent="0.25">
      <c r="A13" s="26" t="s">
        <v>174</v>
      </c>
      <c r="B13" s="27" t="s">
        <v>111</v>
      </c>
      <c r="C13" s="26" t="s">
        <v>65</v>
      </c>
      <c r="D13" s="26" t="s">
        <v>0</v>
      </c>
      <c r="E13" s="26" t="s">
        <v>59</v>
      </c>
      <c r="F13" s="26" t="s">
        <v>198</v>
      </c>
      <c r="G13" s="26" t="s">
        <v>199</v>
      </c>
      <c r="H13" s="28">
        <v>44988</v>
      </c>
      <c r="I13" s="26" t="s">
        <v>4</v>
      </c>
      <c r="J13" s="28" t="s">
        <v>5</v>
      </c>
      <c r="K13" s="26" t="s">
        <v>1</v>
      </c>
      <c r="L13" s="26" t="s">
        <v>175</v>
      </c>
      <c r="M13" s="26" t="s">
        <v>63</v>
      </c>
      <c r="N13" s="26" t="s">
        <v>52</v>
      </c>
      <c r="O13" s="26">
        <v>2325</v>
      </c>
      <c r="P13" s="26" t="s">
        <v>196</v>
      </c>
      <c r="Q13" s="29">
        <v>425000</v>
      </c>
      <c r="R13" s="29">
        <v>0</v>
      </c>
      <c r="S13" s="29">
        <v>425000</v>
      </c>
      <c r="T13" s="29">
        <v>0</v>
      </c>
      <c r="U13" s="29">
        <v>25000</v>
      </c>
      <c r="V13" s="29">
        <v>0</v>
      </c>
      <c r="W13" s="29">
        <v>0</v>
      </c>
      <c r="X13" s="29">
        <f t="shared" si="0"/>
        <v>400000</v>
      </c>
      <c r="Y13" s="29">
        <f>Y12+X13</f>
        <v>20485964.869999997</v>
      </c>
      <c r="Z13" s="29">
        <v>0</v>
      </c>
    </row>
    <row r="14" spans="1:71" s="18" customFormat="1" ht="25.5" x14ac:dyDescent="0.25">
      <c r="A14" s="26" t="s">
        <v>174</v>
      </c>
      <c r="B14" s="27" t="s">
        <v>113</v>
      </c>
      <c r="C14" s="26" t="s">
        <v>65</v>
      </c>
      <c r="D14" s="26" t="s">
        <v>0</v>
      </c>
      <c r="E14" s="26" t="s">
        <v>59</v>
      </c>
      <c r="F14" s="26" t="s">
        <v>200</v>
      </c>
      <c r="G14" s="26" t="s">
        <v>201</v>
      </c>
      <c r="H14" s="28">
        <v>44988</v>
      </c>
      <c r="I14" s="26" t="s">
        <v>4</v>
      </c>
      <c r="J14" s="28" t="s">
        <v>5</v>
      </c>
      <c r="K14" s="26" t="s">
        <v>1</v>
      </c>
      <c r="L14" s="26" t="s">
        <v>175</v>
      </c>
      <c r="M14" s="26" t="s">
        <v>63</v>
      </c>
      <c r="N14" s="26" t="s">
        <v>52</v>
      </c>
      <c r="O14" s="26">
        <v>2325</v>
      </c>
      <c r="P14" s="26" t="s">
        <v>196</v>
      </c>
      <c r="Q14" s="29">
        <v>50000</v>
      </c>
      <c r="R14" s="29">
        <v>0</v>
      </c>
      <c r="S14" s="29">
        <v>50000</v>
      </c>
      <c r="T14" s="29">
        <v>0</v>
      </c>
      <c r="U14" s="29">
        <v>25000</v>
      </c>
      <c r="V14" s="29">
        <v>0</v>
      </c>
      <c r="W14" s="29">
        <v>0</v>
      </c>
      <c r="X14" s="29">
        <f t="shared" si="0"/>
        <v>25000</v>
      </c>
      <c r="Y14" s="29">
        <f t="shared" ref="Y14:Y17" si="1">Y13+X14</f>
        <v>20510964.869999997</v>
      </c>
      <c r="Z14" s="29">
        <v>0</v>
      </c>
    </row>
    <row r="15" spans="1:71" s="18" customFormat="1" ht="25.5" x14ac:dyDescent="0.25">
      <c r="A15" s="26" t="s">
        <v>174</v>
      </c>
      <c r="B15" s="27" t="s">
        <v>114</v>
      </c>
      <c r="C15" s="26" t="s">
        <v>65</v>
      </c>
      <c r="D15" s="26" t="s">
        <v>0</v>
      </c>
      <c r="E15" s="26" t="s">
        <v>59</v>
      </c>
      <c r="F15" s="26" t="s">
        <v>202</v>
      </c>
      <c r="G15" s="26" t="s">
        <v>197</v>
      </c>
      <c r="H15" s="28">
        <v>44988</v>
      </c>
      <c r="I15" s="26" t="s">
        <v>4</v>
      </c>
      <c r="J15" s="28" t="s">
        <v>5</v>
      </c>
      <c r="K15" s="26" t="s">
        <v>1</v>
      </c>
      <c r="L15" s="26" t="s">
        <v>175</v>
      </c>
      <c r="M15" s="26" t="s">
        <v>63</v>
      </c>
      <c r="N15" s="26" t="s">
        <v>52</v>
      </c>
      <c r="O15" s="26">
        <v>2325</v>
      </c>
      <c r="P15" s="26" t="s">
        <v>196</v>
      </c>
      <c r="Q15" s="29">
        <v>732272</v>
      </c>
      <c r="R15" s="29">
        <v>0</v>
      </c>
      <c r="S15" s="29">
        <v>732272</v>
      </c>
      <c r="T15" s="29">
        <v>0</v>
      </c>
      <c r="U15" s="29">
        <v>50000</v>
      </c>
      <c r="V15" s="29">
        <v>0</v>
      </c>
      <c r="W15" s="29">
        <v>0</v>
      </c>
      <c r="X15" s="29">
        <f t="shared" si="0"/>
        <v>682272</v>
      </c>
      <c r="Y15" s="29">
        <f t="shared" si="1"/>
        <v>21193236.869999997</v>
      </c>
      <c r="Z15" s="29">
        <v>0</v>
      </c>
    </row>
    <row r="16" spans="1:71" s="18" customFormat="1" ht="25.5" x14ac:dyDescent="0.25">
      <c r="A16" s="26" t="s">
        <v>174</v>
      </c>
      <c r="B16" s="27" t="s">
        <v>115</v>
      </c>
      <c r="C16" s="26" t="s">
        <v>65</v>
      </c>
      <c r="D16" s="26" t="s">
        <v>0</v>
      </c>
      <c r="E16" s="26" t="s">
        <v>59</v>
      </c>
      <c r="F16" s="26" t="s">
        <v>112</v>
      </c>
      <c r="G16" s="26" t="s">
        <v>203</v>
      </c>
      <c r="H16" s="28">
        <v>44988</v>
      </c>
      <c r="I16" s="26" t="s">
        <v>4</v>
      </c>
      <c r="J16" s="28" t="s">
        <v>5</v>
      </c>
      <c r="K16" s="26" t="s">
        <v>1</v>
      </c>
      <c r="L16" s="26" t="s">
        <v>175</v>
      </c>
      <c r="M16" s="26" t="s">
        <v>63</v>
      </c>
      <c r="N16" s="26" t="s">
        <v>52</v>
      </c>
      <c r="O16" s="26">
        <v>2325</v>
      </c>
      <c r="P16" s="26" t="s">
        <v>196</v>
      </c>
      <c r="Q16" s="29">
        <v>150000</v>
      </c>
      <c r="R16" s="29">
        <v>0</v>
      </c>
      <c r="S16" s="29">
        <v>150000</v>
      </c>
      <c r="T16" s="29">
        <v>0</v>
      </c>
      <c r="U16" s="29">
        <v>25000</v>
      </c>
      <c r="V16" s="29">
        <v>0</v>
      </c>
      <c r="W16" s="29">
        <v>0</v>
      </c>
      <c r="X16" s="29">
        <f t="shared" si="0"/>
        <v>125000</v>
      </c>
      <c r="Y16" s="29">
        <f t="shared" si="1"/>
        <v>21318236.869999997</v>
      </c>
      <c r="Z16" s="29">
        <v>0</v>
      </c>
    </row>
    <row r="17" spans="1:48" s="18" customFormat="1" ht="25.5" x14ac:dyDescent="0.25">
      <c r="A17" s="26" t="s">
        <v>174</v>
      </c>
      <c r="B17" s="27" t="s">
        <v>116</v>
      </c>
      <c r="C17" s="26" t="s">
        <v>65</v>
      </c>
      <c r="D17" s="26" t="s">
        <v>0</v>
      </c>
      <c r="E17" s="26" t="s">
        <v>59</v>
      </c>
      <c r="F17" s="26" t="s">
        <v>108</v>
      </c>
      <c r="G17" s="26" t="s">
        <v>204</v>
      </c>
      <c r="H17" s="28">
        <v>44988</v>
      </c>
      <c r="I17" s="26" t="s">
        <v>4</v>
      </c>
      <c r="J17" s="28" t="s">
        <v>5</v>
      </c>
      <c r="K17" s="26" t="s">
        <v>1</v>
      </c>
      <c r="L17" s="26" t="s">
        <v>175</v>
      </c>
      <c r="M17" s="26" t="s">
        <v>63</v>
      </c>
      <c r="N17" s="26" t="s">
        <v>52</v>
      </c>
      <c r="O17" s="26">
        <v>2325</v>
      </c>
      <c r="P17" s="26" t="s">
        <v>196</v>
      </c>
      <c r="Q17" s="29">
        <v>150000</v>
      </c>
      <c r="R17" s="29"/>
      <c r="S17" s="29">
        <v>150000</v>
      </c>
      <c r="T17" s="29">
        <v>0</v>
      </c>
      <c r="U17" s="29">
        <v>50000</v>
      </c>
      <c r="V17" s="29">
        <v>0</v>
      </c>
      <c r="W17" s="29">
        <v>0</v>
      </c>
      <c r="X17" s="29">
        <f t="shared" si="0"/>
        <v>100000</v>
      </c>
      <c r="Y17" s="29">
        <f t="shared" si="1"/>
        <v>21418236.869999997</v>
      </c>
      <c r="Z17" s="29">
        <v>0</v>
      </c>
    </row>
    <row r="18" spans="1:48" s="18" customFormat="1" x14ac:dyDescent="0.25">
      <c r="A18" s="53" t="s">
        <v>282</v>
      </c>
      <c r="B18" s="54" t="s">
        <v>41</v>
      </c>
      <c r="C18" s="26" t="s">
        <v>65</v>
      </c>
      <c r="D18" s="26" t="s">
        <v>0</v>
      </c>
      <c r="E18" s="53" t="s">
        <v>283</v>
      </c>
      <c r="F18" s="53" t="s">
        <v>284</v>
      </c>
      <c r="G18" s="53" t="s">
        <v>285</v>
      </c>
      <c r="H18" s="55">
        <v>45013</v>
      </c>
      <c r="I18" s="53" t="s">
        <v>4</v>
      </c>
      <c r="J18" s="55"/>
      <c r="K18" s="53" t="s">
        <v>1</v>
      </c>
      <c r="L18" s="53" t="s">
        <v>38</v>
      </c>
      <c r="M18" s="53" t="s">
        <v>63</v>
      </c>
      <c r="N18" s="56" t="s">
        <v>1</v>
      </c>
      <c r="O18" s="56"/>
      <c r="P18" s="53" t="s">
        <v>263</v>
      </c>
      <c r="Q18" s="57">
        <v>75000</v>
      </c>
      <c r="R18" s="57">
        <v>0</v>
      </c>
      <c r="S18" s="57">
        <v>75000</v>
      </c>
      <c r="T18" s="57">
        <v>0</v>
      </c>
      <c r="U18" s="57">
        <v>25000</v>
      </c>
      <c r="V18" s="57">
        <v>0</v>
      </c>
      <c r="W18" s="57">
        <v>0</v>
      </c>
      <c r="X18" s="57">
        <v>50000</v>
      </c>
      <c r="Y18" s="57">
        <f>Y26</f>
        <v>21418236.869999997</v>
      </c>
      <c r="Z18" s="57"/>
      <c r="AA18" s="68" t="s">
        <v>320</v>
      </c>
    </row>
    <row r="19" spans="1:48" s="18" customFormat="1" ht="25.5" x14ac:dyDescent="0.25">
      <c r="A19" s="26" t="s">
        <v>176</v>
      </c>
      <c r="B19" s="27" t="s">
        <v>41</v>
      </c>
      <c r="C19" s="26" t="s">
        <v>65</v>
      </c>
      <c r="D19" s="26" t="s">
        <v>0</v>
      </c>
      <c r="E19" s="26" t="s">
        <v>8</v>
      </c>
      <c r="F19" s="26" t="s">
        <v>68</v>
      </c>
      <c r="G19" s="26" t="s">
        <v>177</v>
      </c>
      <c r="H19" s="28">
        <v>45016</v>
      </c>
      <c r="I19" s="26" t="s">
        <v>4</v>
      </c>
      <c r="J19" s="28" t="s">
        <v>5</v>
      </c>
      <c r="K19" s="26" t="s">
        <v>1</v>
      </c>
      <c r="L19" s="26" t="s">
        <v>175</v>
      </c>
      <c r="M19" s="26" t="s">
        <v>63</v>
      </c>
      <c r="N19" s="26" t="s">
        <v>52</v>
      </c>
      <c r="O19" s="26">
        <v>2333</v>
      </c>
      <c r="P19" s="26" t="s">
        <v>230</v>
      </c>
      <c r="Q19" s="29">
        <v>50000</v>
      </c>
      <c r="R19" s="29">
        <v>0</v>
      </c>
      <c r="S19" s="29">
        <v>50000</v>
      </c>
      <c r="T19" s="29">
        <v>0</v>
      </c>
      <c r="U19" s="29">
        <v>25000</v>
      </c>
      <c r="V19" s="29">
        <v>3736.17</v>
      </c>
      <c r="W19" s="29">
        <v>0</v>
      </c>
      <c r="X19" s="29">
        <f t="shared" si="0"/>
        <v>28736.17</v>
      </c>
      <c r="Y19" s="29">
        <f>Y17</f>
        <v>21418236.869999997</v>
      </c>
      <c r="Z19" s="29">
        <v>0</v>
      </c>
    </row>
    <row r="20" spans="1:48" s="18" customFormat="1" ht="25.5" x14ac:dyDescent="0.25">
      <c r="A20" s="26" t="s">
        <v>176</v>
      </c>
      <c r="B20" s="27" t="s">
        <v>107</v>
      </c>
      <c r="C20" s="26" t="s">
        <v>65</v>
      </c>
      <c r="D20" s="26" t="s">
        <v>0</v>
      </c>
      <c r="E20" s="26" t="s">
        <v>8</v>
      </c>
      <c r="F20" s="26" t="s">
        <v>192</v>
      </c>
      <c r="G20" s="26" t="s">
        <v>205</v>
      </c>
      <c r="H20" s="28">
        <v>45016</v>
      </c>
      <c r="I20" s="26" t="s">
        <v>4</v>
      </c>
      <c r="J20" s="28" t="s">
        <v>5</v>
      </c>
      <c r="K20" s="26" t="s">
        <v>1</v>
      </c>
      <c r="L20" s="26" t="s">
        <v>175</v>
      </c>
      <c r="M20" s="26" t="s">
        <v>63</v>
      </c>
      <c r="N20" s="26" t="s">
        <v>52</v>
      </c>
      <c r="O20" s="26">
        <v>2333</v>
      </c>
      <c r="P20" s="26" t="s">
        <v>230</v>
      </c>
      <c r="Q20" s="29">
        <v>160000</v>
      </c>
      <c r="R20" s="29">
        <v>0</v>
      </c>
      <c r="S20" s="29">
        <v>160000</v>
      </c>
      <c r="T20" s="29">
        <v>0</v>
      </c>
      <c r="U20" s="29">
        <v>25000</v>
      </c>
      <c r="V20" s="29">
        <v>0</v>
      </c>
      <c r="W20" s="29">
        <v>0</v>
      </c>
      <c r="X20" s="29">
        <f t="shared" si="0"/>
        <v>135000</v>
      </c>
      <c r="Y20" s="29">
        <f t="shared" ref="Y20:Y26" si="2">Y19</f>
        <v>21418236.869999997</v>
      </c>
      <c r="Z20" s="29">
        <v>0</v>
      </c>
    </row>
    <row r="21" spans="1:48" s="18" customFormat="1" ht="25.5" x14ac:dyDescent="0.25">
      <c r="A21" s="26" t="s">
        <v>176</v>
      </c>
      <c r="B21" s="27" t="s">
        <v>109</v>
      </c>
      <c r="C21" s="26" t="s">
        <v>65</v>
      </c>
      <c r="D21" s="26" t="s">
        <v>0</v>
      </c>
      <c r="E21" s="26" t="s">
        <v>8</v>
      </c>
      <c r="F21" s="26" t="s">
        <v>231</v>
      </c>
      <c r="G21" s="26"/>
      <c r="H21" s="28">
        <v>45016</v>
      </c>
      <c r="I21" s="26" t="s">
        <v>4</v>
      </c>
      <c r="J21" s="28" t="s">
        <v>5</v>
      </c>
      <c r="K21" s="26" t="s">
        <v>1</v>
      </c>
      <c r="L21" s="26" t="s">
        <v>175</v>
      </c>
      <c r="M21" s="26" t="s">
        <v>63</v>
      </c>
      <c r="N21" s="26" t="s">
        <v>52</v>
      </c>
      <c r="O21" s="26">
        <v>2333</v>
      </c>
      <c r="P21" s="26" t="s">
        <v>230</v>
      </c>
      <c r="Q21" s="29">
        <v>1300000</v>
      </c>
      <c r="R21" s="29">
        <v>0</v>
      </c>
      <c r="S21" s="29">
        <v>1300000</v>
      </c>
      <c r="T21" s="29">
        <v>0</v>
      </c>
      <c r="U21" s="29">
        <v>25000</v>
      </c>
      <c r="V21" s="29">
        <v>0</v>
      </c>
      <c r="W21" s="29">
        <v>0</v>
      </c>
      <c r="X21" s="29">
        <f t="shared" si="0"/>
        <v>1275000</v>
      </c>
      <c r="Y21" s="29">
        <f t="shared" si="2"/>
        <v>21418236.869999997</v>
      </c>
      <c r="Z21" s="29">
        <v>0</v>
      </c>
    </row>
    <row r="22" spans="1:48" s="18" customFormat="1" ht="25.5" x14ac:dyDescent="0.25">
      <c r="A22" s="26" t="s">
        <v>176</v>
      </c>
      <c r="B22" s="27" t="s">
        <v>111</v>
      </c>
      <c r="C22" s="26" t="s">
        <v>65</v>
      </c>
      <c r="D22" s="26" t="s">
        <v>0</v>
      </c>
      <c r="E22" s="26" t="s">
        <v>8</v>
      </c>
      <c r="F22" s="26" t="s">
        <v>232</v>
      </c>
      <c r="G22" s="26"/>
      <c r="H22" s="28">
        <v>45016</v>
      </c>
      <c r="I22" s="26" t="s">
        <v>4</v>
      </c>
      <c r="J22" s="28" t="s">
        <v>5</v>
      </c>
      <c r="K22" s="26" t="s">
        <v>1</v>
      </c>
      <c r="L22" s="26" t="s">
        <v>175</v>
      </c>
      <c r="M22" s="26" t="s">
        <v>63</v>
      </c>
      <c r="N22" s="26" t="s">
        <v>52</v>
      </c>
      <c r="O22" s="26">
        <v>2333</v>
      </c>
      <c r="P22" s="26" t="s">
        <v>230</v>
      </c>
      <c r="Q22" s="29">
        <v>250000</v>
      </c>
      <c r="R22" s="29">
        <v>0</v>
      </c>
      <c r="S22" s="29">
        <v>250000</v>
      </c>
      <c r="T22" s="29">
        <v>0</v>
      </c>
      <c r="U22" s="29">
        <v>50000</v>
      </c>
      <c r="V22" s="29">
        <v>0</v>
      </c>
      <c r="W22" s="29">
        <v>0</v>
      </c>
      <c r="X22" s="29">
        <f t="shared" si="0"/>
        <v>200000</v>
      </c>
      <c r="Y22" s="29">
        <f t="shared" si="2"/>
        <v>21418236.869999997</v>
      </c>
      <c r="Z22" s="29">
        <v>0</v>
      </c>
    </row>
    <row r="23" spans="1:48" s="18" customFormat="1" ht="25.5" x14ac:dyDescent="0.25">
      <c r="A23" s="26" t="s">
        <v>176</v>
      </c>
      <c r="B23" s="27" t="s">
        <v>113</v>
      </c>
      <c r="C23" s="26" t="s">
        <v>65</v>
      </c>
      <c r="D23" s="26" t="s">
        <v>0</v>
      </c>
      <c r="E23" s="26" t="s">
        <v>8</v>
      </c>
      <c r="F23" s="26" t="s">
        <v>233</v>
      </c>
      <c r="G23" s="26"/>
      <c r="H23" s="28">
        <v>45016</v>
      </c>
      <c r="I23" s="26" t="s">
        <v>4</v>
      </c>
      <c r="J23" s="28" t="s">
        <v>5</v>
      </c>
      <c r="K23" s="26" t="s">
        <v>1</v>
      </c>
      <c r="L23" s="26" t="s">
        <v>175</v>
      </c>
      <c r="M23" s="26" t="s">
        <v>63</v>
      </c>
      <c r="N23" s="26" t="s">
        <v>52</v>
      </c>
      <c r="O23" s="26">
        <v>2333</v>
      </c>
      <c r="P23" s="26" t="s">
        <v>230</v>
      </c>
      <c r="Q23" s="29">
        <v>33734.03</v>
      </c>
      <c r="R23" s="29">
        <v>0</v>
      </c>
      <c r="S23" s="29">
        <v>33734.03</v>
      </c>
      <c r="T23" s="29">
        <v>0</v>
      </c>
      <c r="U23" s="29">
        <v>50000</v>
      </c>
      <c r="V23" s="29">
        <v>0</v>
      </c>
      <c r="W23" s="29">
        <v>0</v>
      </c>
      <c r="X23" s="29">
        <v>0</v>
      </c>
      <c r="Y23" s="29">
        <f t="shared" si="2"/>
        <v>21418236.869999997</v>
      </c>
      <c r="Z23" s="29">
        <v>0</v>
      </c>
    </row>
    <row r="24" spans="1:48" s="18" customFormat="1" x14ac:dyDescent="0.25">
      <c r="A24" s="26" t="s">
        <v>206</v>
      </c>
      <c r="B24" s="27" t="s">
        <v>41</v>
      </c>
      <c r="C24" s="26" t="s">
        <v>65</v>
      </c>
      <c r="D24" s="26" t="s">
        <v>0</v>
      </c>
      <c r="E24" s="26" t="s">
        <v>61</v>
      </c>
      <c r="F24" s="26" t="s">
        <v>62</v>
      </c>
      <c r="G24" s="26" t="s">
        <v>207</v>
      </c>
      <c r="H24" s="28">
        <v>45021</v>
      </c>
      <c r="I24" s="26" t="s">
        <v>4</v>
      </c>
      <c r="J24" s="28" t="s">
        <v>5</v>
      </c>
      <c r="K24" s="26" t="s">
        <v>1</v>
      </c>
      <c r="L24" s="26" t="s">
        <v>38</v>
      </c>
      <c r="M24" s="26" t="s">
        <v>63</v>
      </c>
      <c r="N24" s="26" t="s">
        <v>1</v>
      </c>
      <c r="O24" s="26"/>
      <c r="P24" s="26" t="s">
        <v>208</v>
      </c>
      <c r="Q24" s="29">
        <v>150000</v>
      </c>
      <c r="R24" s="29">
        <v>0</v>
      </c>
      <c r="S24" s="29">
        <v>150000</v>
      </c>
      <c r="T24" s="29">
        <v>0</v>
      </c>
      <c r="U24" s="29">
        <v>50000</v>
      </c>
      <c r="V24" s="29">
        <v>0</v>
      </c>
      <c r="W24" s="29">
        <v>0</v>
      </c>
      <c r="X24" s="29">
        <v>100000</v>
      </c>
      <c r="Y24" s="29">
        <f t="shared" si="2"/>
        <v>21418236.869999997</v>
      </c>
      <c r="Z24" s="29">
        <v>0</v>
      </c>
    </row>
    <row r="25" spans="1:48" s="18" customFormat="1" ht="25.5" x14ac:dyDescent="0.25">
      <c r="A25" s="26" t="s">
        <v>259</v>
      </c>
      <c r="B25" s="27" t="s">
        <v>41</v>
      </c>
      <c r="C25" s="26" t="s">
        <v>65</v>
      </c>
      <c r="D25" s="26" t="s">
        <v>0</v>
      </c>
      <c r="E25" s="26" t="s">
        <v>260</v>
      </c>
      <c r="F25" s="26" t="s">
        <v>261</v>
      </c>
      <c r="G25" s="26" t="s">
        <v>262</v>
      </c>
      <c r="H25" s="28">
        <v>45102</v>
      </c>
      <c r="I25" s="26" t="s">
        <v>4</v>
      </c>
      <c r="J25" s="28"/>
      <c r="K25" s="26" t="s">
        <v>1</v>
      </c>
      <c r="L25" s="26" t="s">
        <v>38</v>
      </c>
      <c r="M25" s="26" t="s">
        <v>63</v>
      </c>
      <c r="N25" s="26" t="s">
        <v>1</v>
      </c>
      <c r="O25" s="26"/>
      <c r="P25" s="26" t="s">
        <v>263</v>
      </c>
      <c r="Q25" s="29">
        <v>40000</v>
      </c>
      <c r="R25" s="29">
        <v>0</v>
      </c>
      <c r="S25" s="29">
        <v>40000</v>
      </c>
      <c r="T25" s="29">
        <v>0</v>
      </c>
      <c r="U25" s="29">
        <v>25000</v>
      </c>
      <c r="V25" s="29">
        <v>0</v>
      </c>
      <c r="W25" s="29">
        <v>0</v>
      </c>
      <c r="X25" s="29">
        <v>15000</v>
      </c>
      <c r="Y25" s="29">
        <f t="shared" si="2"/>
        <v>21418236.869999997</v>
      </c>
      <c r="Z25" s="29">
        <v>0</v>
      </c>
    </row>
    <row r="26" spans="1:48" s="18" customFormat="1" x14ac:dyDescent="0.25">
      <c r="A26" s="53" t="s">
        <v>278</v>
      </c>
      <c r="B26" s="54" t="s">
        <v>41</v>
      </c>
      <c r="C26" s="26" t="s">
        <v>65</v>
      </c>
      <c r="D26" s="26" t="s">
        <v>0</v>
      </c>
      <c r="E26" s="53" t="s">
        <v>279</v>
      </c>
      <c r="F26" s="53" t="s">
        <v>280</v>
      </c>
      <c r="G26" s="53" t="s">
        <v>281</v>
      </c>
      <c r="H26" s="55">
        <v>45103</v>
      </c>
      <c r="I26" s="53" t="s">
        <v>4</v>
      </c>
      <c r="J26" s="55"/>
      <c r="K26" s="53" t="s">
        <v>1</v>
      </c>
      <c r="L26" s="53" t="s">
        <v>38</v>
      </c>
      <c r="M26" s="53" t="s">
        <v>63</v>
      </c>
      <c r="N26" s="56" t="s">
        <v>1</v>
      </c>
      <c r="O26" s="56"/>
      <c r="P26" s="53" t="s">
        <v>263</v>
      </c>
      <c r="Q26" s="57">
        <v>70000</v>
      </c>
      <c r="R26" s="57"/>
      <c r="S26" s="57">
        <v>70000</v>
      </c>
      <c r="T26" s="57"/>
      <c r="U26" s="57">
        <v>25000</v>
      </c>
      <c r="V26" s="57">
        <v>0</v>
      </c>
      <c r="W26" s="57">
        <v>0</v>
      </c>
      <c r="X26" s="57">
        <v>45000</v>
      </c>
      <c r="Y26" s="57">
        <f t="shared" si="2"/>
        <v>21418236.869999997</v>
      </c>
      <c r="Z26" s="57">
        <v>0</v>
      </c>
    </row>
    <row r="27" spans="1:48" s="18" customFormat="1" x14ac:dyDescent="0.25">
      <c r="A27" s="30" t="s">
        <v>267</v>
      </c>
      <c r="B27" s="31" t="s">
        <v>41</v>
      </c>
      <c r="C27" s="30" t="s">
        <v>65</v>
      </c>
      <c r="D27" s="30" t="s">
        <v>0</v>
      </c>
      <c r="E27" s="30" t="s">
        <v>6</v>
      </c>
      <c r="F27" s="30" t="s">
        <v>139</v>
      </c>
      <c r="G27" s="30" t="s">
        <v>268</v>
      </c>
      <c r="H27" s="28">
        <v>45106</v>
      </c>
      <c r="I27" s="30" t="s">
        <v>4</v>
      </c>
      <c r="J27" s="28" t="s">
        <v>5</v>
      </c>
      <c r="K27" s="30" t="s">
        <v>1</v>
      </c>
      <c r="L27" s="30" t="s">
        <v>38</v>
      </c>
      <c r="M27" s="30" t="s">
        <v>269</v>
      </c>
      <c r="N27" s="32" t="s">
        <v>1</v>
      </c>
      <c r="O27" s="26"/>
      <c r="P27" s="30" t="s">
        <v>270</v>
      </c>
      <c r="Q27" s="33">
        <v>50000</v>
      </c>
      <c r="R27" s="33">
        <v>0</v>
      </c>
      <c r="S27" s="33">
        <v>50000</v>
      </c>
      <c r="T27" s="33">
        <v>0</v>
      </c>
      <c r="U27" s="33">
        <v>50000</v>
      </c>
      <c r="V27" s="33">
        <v>1708.82</v>
      </c>
      <c r="W27" s="33">
        <v>0</v>
      </c>
      <c r="X27" s="33">
        <v>1708.82</v>
      </c>
      <c r="Y27" s="33">
        <f>Y26</f>
        <v>21418236.869999997</v>
      </c>
      <c r="Z27" s="33">
        <v>0</v>
      </c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</row>
    <row r="28" spans="1:48" s="18" customFormat="1" x14ac:dyDescent="0.25"/>
    <row r="29" spans="1:48" s="18" customFormat="1" ht="45" x14ac:dyDescent="0.25">
      <c r="A29" s="53" t="s">
        <v>293</v>
      </c>
      <c r="B29" s="54" t="s">
        <v>41</v>
      </c>
      <c r="C29" s="26" t="s">
        <v>65</v>
      </c>
      <c r="D29" s="26" t="s">
        <v>0</v>
      </c>
      <c r="E29" s="53" t="s">
        <v>294</v>
      </c>
      <c r="F29" s="53" t="s">
        <v>62</v>
      </c>
      <c r="G29" s="53" t="s">
        <v>295</v>
      </c>
      <c r="H29" s="55">
        <v>45142</v>
      </c>
      <c r="I29" s="53" t="s">
        <v>4</v>
      </c>
      <c r="J29" s="55"/>
      <c r="K29" s="53" t="s">
        <v>1</v>
      </c>
      <c r="L29" s="53" t="s">
        <v>38</v>
      </c>
      <c r="M29" s="53" t="s">
        <v>63</v>
      </c>
      <c r="N29" s="56" t="s">
        <v>1</v>
      </c>
      <c r="O29" s="56"/>
      <c r="P29" s="53" t="s">
        <v>296</v>
      </c>
      <c r="Q29" s="57">
        <v>1500000</v>
      </c>
      <c r="R29" s="57">
        <v>0</v>
      </c>
      <c r="S29" s="57">
        <v>1500000</v>
      </c>
      <c r="T29" s="57">
        <v>0</v>
      </c>
      <c r="U29" s="57">
        <v>50000</v>
      </c>
      <c r="V29" s="57">
        <v>0</v>
      </c>
      <c r="W29" s="57">
        <v>0</v>
      </c>
      <c r="X29" s="57">
        <v>1500000</v>
      </c>
      <c r="Y29" s="57">
        <f>Y18</f>
        <v>21418236.869999997</v>
      </c>
      <c r="Z29" s="57"/>
    </row>
    <row r="30" spans="1:48" s="18" customFormat="1" ht="45" x14ac:dyDescent="0.25">
      <c r="A30" s="53" t="s">
        <v>297</v>
      </c>
      <c r="B30" s="54" t="s">
        <v>41</v>
      </c>
      <c r="C30" s="26" t="s">
        <v>65</v>
      </c>
      <c r="D30" s="26" t="s">
        <v>0</v>
      </c>
      <c r="E30" s="53" t="s">
        <v>298</v>
      </c>
      <c r="F30" s="53" t="s">
        <v>299</v>
      </c>
      <c r="G30" s="53" t="s">
        <v>300</v>
      </c>
      <c r="H30" s="55">
        <v>45145</v>
      </c>
      <c r="I30" s="53" t="s">
        <v>4</v>
      </c>
      <c r="J30" s="55"/>
      <c r="K30" s="53" t="s">
        <v>1</v>
      </c>
      <c r="L30" s="53" t="s">
        <v>38</v>
      </c>
      <c r="M30" s="53" t="s">
        <v>63</v>
      </c>
      <c r="N30" s="56" t="s">
        <v>1</v>
      </c>
      <c r="O30" s="56"/>
      <c r="P30" s="53" t="s">
        <v>301</v>
      </c>
      <c r="Q30" s="57">
        <v>400000</v>
      </c>
      <c r="R30" s="57">
        <v>0</v>
      </c>
      <c r="S30" s="57">
        <v>400000</v>
      </c>
      <c r="T30" s="57"/>
      <c r="U30" s="57">
        <v>50000</v>
      </c>
      <c r="V30" s="57">
        <v>0</v>
      </c>
      <c r="W30" s="57">
        <v>0</v>
      </c>
      <c r="X30" s="57">
        <f>S30-U30</f>
        <v>350000</v>
      </c>
      <c r="Y30" s="57">
        <f>Y29</f>
        <v>21418236.869999997</v>
      </c>
      <c r="Z30" s="57"/>
      <c r="AA30" s="68"/>
    </row>
    <row r="32" spans="1:48" ht="15.75" thickBot="1" x14ac:dyDescent="0.3">
      <c r="A32" s="2" t="s">
        <v>35</v>
      </c>
      <c r="B32" s="23"/>
      <c r="Q32" s="17">
        <f>SUM(Q7:Q31)</f>
        <v>9627687</v>
      </c>
      <c r="R32" s="17">
        <f>SUM(R7:R31)</f>
        <v>0</v>
      </c>
      <c r="S32" s="17">
        <f>SUM(S7:S31)</f>
        <v>7831006.0300000003</v>
      </c>
      <c r="T32" s="17">
        <f>SUM(T7:T31)</f>
        <v>0</v>
      </c>
      <c r="U32" s="25"/>
      <c r="V32" s="17">
        <f>SUM(V7:V31)</f>
        <v>38261.75</v>
      </c>
      <c r="W32" s="17">
        <f>SUM(W7:W31)</f>
        <v>0</v>
      </c>
      <c r="X32" s="17">
        <f>SUM(X7:X31)</f>
        <v>8882214.7200000007</v>
      </c>
      <c r="Y32" s="17">
        <f>Y17</f>
        <v>21418236.869999997</v>
      </c>
      <c r="Z32" s="17">
        <f>SUM(Z7:Z7)</f>
        <v>0</v>
      </c>
    </row>
    <row r="33" ht="15.75" thickTop="1" x14ac:dyDescent="0.25"/>
  </sheetData>
  <mergeCells count="4">
    <mergeCell ref="A1:C1"/>
    <mergeCell ref="A2:B2"/>
    <mergeCell ref="B4:C4"/>
    <mergeCell ref="B3:C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B60B9-5ECC-4209-9A61-84CF9A5BB4F6}">
  <dimension ref="A1:AF11"/>
  <sheetViews>
    <sheetView showGridLines="0" topLeftCell="G1" zoomScaleNormal="100" workbookViewId="0">
      <pane ySplit="6" topLeftCell="A7" activePane="bottomLeft" state="frozen"/>
      <selection pane="bottomLeft" activeCell="K8" sqref="K8"/>
    </sheetView>
  </sheetViews>
  <sheetFormatPr defaultRowHeight="15" x14ac:dyDescent="0.25"/>
  <cols>
    <col min="1" max="1" width="16.42578125" bestFit="1" customWidth="1"/>
    <col min="2" max="2" width="6.28515625" style="22" bestFit="1" customWidth="1"/>
    <col min="3" max="3" width="17.85546875" bestFit="1" customWidth="1"/>
    <col min="4" max="4" width="12.7109375" bestFit="1" customWidth="1"/>
    <col min="5" max="5" width="7.28515625" bestFit="1" customWidth="1"/>
    <col min="6" max="6" width="18.5703125" bestFit="1" customWidth="1"/>
    <col min="7" max="7" width="24.28515625" customWidth="1"/>
    <col min="8" max="8" width="8.5703125" bestFit="1" customWidth="1"/>
    <col min="9" max="9" width="5.28515625" customWidth="1"/>
    <col min="10" max="10" width="8.5703125" style="8" bestFit="1" customWidth="1"/>
    <col min="11" max="11" width="6.28515625" bestFit="1" customWidth="1"/>
    <col min="12" max="12" width="10.85546875" style="8" bestFit="1" customWidth="1"/>
    <col min="13" max="13" width="6" customWidth="1"/>
    <col min="14" max="14" width="8" bestFit="1" customWidth="1"/>
    <col min="15" max="15" width="26.28515625" customWidth="1"/>
    <col min="16" max="16" width="8.85546875" style="6" bestFit="1" customWidth="1"/>
    <col min="17" max="17" width="5.28515625" style="6" customWidth="1"/>
    <col min="18" max="18" width="20.5703125" bestFit="1" customWidth="1"/>
    <col min="19" max="19" width="13.85546875" style="10" bestFit="1" customWidth="1"/>
    <col min="20" max="20" width="12.42578125" style="10" bestFit="1" customWidth="1"/>
    <col min="21" max="21" width="14.140625" style="10" bestFit="1" customWidth="1"/>
    <col min="22" max="22" width="8.7109375" style="10" bestFit="1" customWidth="1"/>
    <col min="23" max="23" width="11.7109375" style="10" bestFit="1" customWidth="1"/>
    <col min="24" max="24" width="12.5703125" style="10" bestFit="1" customWidth="1"/>
    <col min="25" max="25" width="13.28515625" style="10" bestFit="1" customWidth="1"/>
    <col min="26" max="26" width="19.28515625" style="10" bestFit="1" customWidth="1"/>
    <col min="27" max="27" width="16.7109375" style="10" bestFit="1" customWidth="1"/>
    <col min="28" max="28" width="13.28515625" style="10" bestFit="1" customWidth="1"/>
  </cols>
  <sheetData>
    <row r="1" spans="1:32" ht="21" x14ac:dyDescent="0.35">
      <c r="A1" s="78" t="s">
        <v>28</v>
      </c>
      <c r="B1" s="78"/>
      <c r="C1" s="78"/>
      <c r="D1" s="1"/>
      <c r="E1" s="1"/>
      <c r="F1" s="1"/>
      <c r="G1" s="1"/>
      <c r="H1" s="1"/>
      <c r="I1" s="1"/>
      <c r="J1" s="7"/>
      <c r="K1" s="1"/>
      <c r="L1" s="7"/>
      <c r="M1" s="1"/>
      <c r="N1" s="1"/>
      <c r="O1" s="1"/>
      <c r="P1" s="3"/>
      <c r="Q1" s="3"/>
      <c r="R1" s="1"/>
      <c r="S1" s="9"/>
      <c r="T1" s="9"/>
      <c r="U1" s="9"/>
      <c r="V1" s="9"/>
      <c r="W1" s="9"/>
      <c r="X1" s="9"/>
      <c r="Y1" s="9"/>
      <c r="Z1" s="9"/>
      <c r="AA1" s="9"/>
      <c r="AB1" s="9"/>
      <c r="AC1" s="1"/>
    </row>
    <row r="2" spans="1:32" ht="15.75" x14ac:dyDescent="0.25">
      <c r="A2" s="79" t="s">
        <v>29</v>
      </c>
      <c r="B2" s="79"/>
      <c r="C2" s="1"/>
      <c r="D2" s="1"/>
      <c r="E2" s="1"/>
      <c r="F2" s="1"/>
      <c r="G2" s="1"/>
      <c r="H2" s="1"/>
      <c r="I2" s="1"/>
      <c r="J2" s="7"/>
      <c r="K2" s="1"/>
      <c r="L2" s="7"/>
      <c r="M2" s="1"/>
      <c r="N2" s="1"/>
      <c r="O2" s="1"/>
      <c r="P2" s="3"/>
      <c r="Q2" s="3"/>
      <c r="R2" s="1"/>
      <c r="S2" s="9"/>
      <c r="T2" s="9"/>
      <c r="U2" s="9"/>
      <c r="V2" s="9"/>
      <c r="W2" s="9"/>
      <c r="X2" s="9"/>
      <c r="Y2" s="9"/>
      <c r="Z2" s="9"/>
      <c r="AA2" s="9"/>
      <c r="AB2" s="9"/>
      <c r="AC2" s="1"/>
    </row>
    <row r="3" spans="1:32" ht="15.75" x14ac:dyDescent="0.25">
      <c r="A3" s="4" t="s">
        <v>30</v>
      </c>
      <c r="B3" s="81" t="s">
        <v>51</v>
      </c>
      <c r="C3" s="81"/>
      <c r="D3" s="1"/>
      <c r="E3" s="1"/>
      <c r="F3" s="1"/>
      <c r="G3" s="1"/>
      <c r="H3" s="1"/>
      <c r="I3" s="1"/>
      <c r="J3" s="7"/>
      <c r="K3" s="1"/>
      <c r="L3" s="7"/>
      <c r="M3" s="1"/>
      <c r="N3" s="1"/>
      <c r="O3" s="1"/>
      <c r="P3" s="3"/>
      <c r="Q3" s="3"/>
      <c r="R3" s="1"/>
      <c r="S3" s="9"/>
      <c r="T3" s="9"/>
      <c r="U3" s="9"/>
      <c r="V3" s="9"/>
      <c r="W3" s="9"/>
      <c r="X3" s="9"/>
      <c r="Y3" s="9"/>
      <c r="Z3" s="9"/>
      <c r="AA3" s="9"/>
      <c r="AB3" s="9"/>
      <c r="AC3" s="1"/>
    </row>
    <row r="4" spans="1:32" ht="15.75" x14ac:dyDescent="0.25">
      <c r="A4" s="4" t="s">
        <v>31</v>
      </c>
      <c r="B4" s="80">
        <v>45199</v>
      </c>
      <c r="C4" s="80"/>
      <c r="D4" s="1"/>
      <c r="E4" s="1"/>
      <c r="F4" s="1"/>
      <c r="G4" s="1"/>
      <c r="H4" s="1"/>
      <c r="I4" s="1"/>
      <c r="J4" s="7"/>
      <c r="K4" s="1"/>
      <c r="L4" s="7"/>
      <c r="M4" s="1"/>
      <c r="N4" s="1"/>
      <c r="O4" s="1"/>
      <c r="P4" s="3"/>
      <c r="Q4" s="3"/>
      <c r="R4" s="1"/>
      <c r="S4" s="9"/>
      <c r="T4" s="9"/>
      <c r="U4" s="9"/>
      <c r="V4" s="9"/>
      <c r="W4" s="9"/>
      <c r="X4" s="9"/>
      <c r="Y4" s="9"/>
      <c r="Z4" s="9"/>
      <c r="AA4" s="9"/>
      <c r="AB4" s="9"/>
      <c r="AC4" s="1"/>
    </row>
    <row r="5" spans="1:32" ht="15.75" x14ac:dyDescent="0.25">
      <c r="A5" s="4" t="s">
        <v>32</v>
      </c>
      <c r="B5" s="20" t="s">
        <v>43</v>
      </c>
      <c r="C5" s="5"/>
      <c r="D5" s="1"/>
      <c r="E5" s="1"/>
      <c r="F5" s="1"/>
      <c r="G5" s="1"/>
      <c r="H5" s="1"/>
      <c r="I5" s="1"/>
      <c r="J5" s="7"/>
      <c r="K5" s="1"/>
      <c r="L5" s="7"/>
      <c r="M5" s="1"/>
      <c r="N5" s="1"/>
      <c r="O5" s="1"/>
      <c r="P5" s="3"/>
      <c r="Q5" s="3"/>
      <c r="R5" s="1"/>
      <c r="S5" s="9"/>
      <c r="T5" s="9"/>
      <c r="V5" s="9"/>
      <c r="W5" s="9"/>
      <c r="X5" s="9"/>
      <c r="Y5" s="19"/>
      <c r="Z5" s="9"/>
      <c r="AA5" s="9"/>
      <c r="AB5" s="9"/>
      <c r="AC5" s="1"/>
    </row>
    <row r="6" spans="1:32" s="15" customFormat="1" ht="45.6" customHeight="1" x14ac:dyDescent="0.25">
      <c r="A6" s="11" t="s">
        <v>9</v>
      </c>
      <c r="B6" s="21" t="s">
        <v>40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2" t="s">
        <v>17</v>
      </c>
      <c r="K6" s="11" t="s">
        <v>18</v>
      </c>
      <c r="L6" s="12" t="s">
        <v>19</v>
      </c>
      <c r="M6" s="11" t="s">
        <v>20</v>
      </c>
      <c r="N6" s="11" t="s">
        <v>39</v>
      </c>
      <c r="O6" s="11" t="s">
        <v>21</v>
      </c>
      <c r="P6" s="13" t="s">
        <v>22</v>
      </c>
      <c r="Q6" s="13" t="s">
        <v>23</v>
      </c>
      <c r="R6" s="11" t="s">
        <v>24</v>
      </c>
      <c r="S6" s="14" t="s">
        <v>25</v>
      </c>
      <c r="T6" s="16" t="s">
        <v>44</v>
      </c>
      <c r="U6" s="16" t="s">
        <v>45</v>
      </c>
      <c r="V6" s="16" t="s">
        <v>26</v>
      </c>
      <c r="W6" s="16" t="s">
        <v>34</v>
      </c>
      <c r="X6" s="16" t="s">
        <v>27</v>
      </c>
      <c r="Y6" s="16" t="s">
        <v>46</v>
      </c>
      <c r="Z6" s="16" t="s">
        <v>47</v>
      </c>
      <c r="AA6" s="16" t="s">
        <v>239</v>
      </c>
      <c r="AB6" s="16" t="s">
        <v>48</v>
      </c>
    </row>
    <row r="7" spans="1:32" s="15" customFormat="1" ht="45.6" customHeight="1" x14ac:dyDescent="0.25">
      <c r="A7" s="71" t="s">
        <v>75</v>
      </c>
      <c r="B7" s="72" t="s">
        <v>41</v>
      </c>
      <c r="C7" s="71" t="s">
        <v>65</v>
      </c>
      <c r="D7" s="71" t="s">
        <v>0</v>
      </c>
      <c r="E7" s="71" t="s">
        <v>76</v>
      </c>
      <c r="F7" s="71" t="s">
        <v>77</v>
      </c>
      <c r="G7" s="71" t="s">
        <v>122</v>
      </c>
      <c r="H7" s="73" t="s">
        <v>327</v>
      </c>
      <c r="I7" s="73" t="s">
        <v>289</v>
      </c>
      <c r="J7" s="62">
        <v>44893</v>
      </c>
      <c r="K7" s="60" t="s">
        <v>336</v>
      </c>
      <c r="L7" s="62"/>
      <c r="M7" s="60" t="s">
        <v>1</v>
      </c>
      <c r="N7" s="60" t="s">
        <v>38</v>
      </c>
      <c r="O7" s="60" t="s">
        <v>291</v>
      </c>
      <c r="P7" s="63" t="s">
        <v>1</v>
      </c>
      <c r="Q7" s="64"/>
      <c r="R7" s="60" t="s">
        <v>78</v>
      </c>
      <c r="S7" s="52">
        <v>120000</v>
      </c>
      <c r="T7" s="52">
        <v>149265.93</v>
      </c>
      <c r="U7" s="52">
        <v>149265.93</v>
      </c>
      <c r="V7" s="52">
        <v>0</v>
      </c>
      <c r="W7" s="52">
        <v>250000</v>
      </c>
      <c r="X7" s="52">
        <v>2842.5</v>
      </c>
      <c r="Y7" s="52">
        <v>0</v>
      </c>
      <c r="Z7" s="52">
        <v>0</v>
      </c>
      <c r="AA7" s="52">
        <v>0</v>
      </c>
      <c r="AB7" s="52">
        <v>0</v>
      </c>
      <c r="AC7" s="65"/>
      <c r="AD7" s="65"/>
      <c r="AE7" s="65"/>
      <c r="AF7" s="65"/>
    </row>
    <row r="8" spans="1:32" s="30" customFormat="1" ht="25.5" x14ac:dyDescent="0.25">
      <c r="A8" s="26" t="s">
        <v>286</v>
      </c>
      <c r="B8" s="27" t="s">
        <v>41</v>
      </c>
      <c r="C8" s="26" t="s">
        <v>65</v>
      </c>
      <c r="D8" s="26" t="s">
        <v>0</v>
      </c>
      <c r="E8" s="30" t="s">
        <v>165</v>
      </c>
      <c r="F8" s="30" t="s">
        <v>126</v>
      </c>
      <c r="G8" s="26" t="s">
        <v>287</v>
      </c>
      <c r="H8" s="26" t="s">
        <v>288</v>
      </c>
      <c r="I8" s="26" t="s">
        <v>289</v>
      </c>
      <c r="J8" s="28">
        <v>45134</v>
      </c>
      <c r="K8" s="26" t="s">
        <v>290</v>
      </c>
      <c r="L8" s="28"/>
      <c r="M8" s="26"/>
      <c r="N8" s="26" t="s">
        <v>38</v>
      </c>
      <c r="O8" s="26" t="s">
        <v>291</v>
      </c>
      <c r="P8" s="32" t="s">
        <v>1</v>
      </c>
      <c r="Q8" s="26"/>
      <c r="R8" s="26" t="s">
        <v>292</v>
      </c>
      <c r="S8" s="29">
        <v>400000</v>
      </c>
      <c r="T8" s="29">
        <v>0</v>
      </c>
      <c r="U8" s="29">
        <v>400000</v>
      </c>
      <c r="V8" s="29">
        <v>0</v>
      </c>
      <c r="W8" s="29">
        <v>50000</v>
      </c>
      <c r="X8" s="29">
        <v>0</v>
      </c>
      <c r="Y8" s="29">
        <v>0</v>
      </c>
      <c r="Z8" s="29">
        <f>U8-W8</f>
        <v>350000</v>
      </c>
      <c r="AA8" s="29">
        <f>'Wind-Hail'!Y32</f>
        <v>21418236.869999997</v>
      </c>
      <c r="AB8" s="29">
        <v>0</v>
      </c>
    </row>
    <row r="9" spans="1:32" s="35" customFormat="1" ht="12.75" x14ac:dyDescent="0.2">
      <c r="B9" s="36"/>
      <c r="J9" s="37"/>
      <c r="L9" s="37"/>
      <c r="P9" s="38"/>
      <c r="Q9" s="38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32" ht="15.75" thickBot="1" x14ac:dyDescent="0.3">
      <c r="A10" s="2" t="s">
        <v>35</v>
      </c>
      <c r="B10" s="23"/>
      <c r="S10" s="17">
        <f>SUM(S8:S9)</f>
        <v>400000</v>
      </c>
      <c r="T10" s="17">
        <f>SUM(T8:T9)</f>
        <v>0</v>
      </c>
      <c r="U10" s="17">
        <f>SUM(U8:U9)</f>
        <v>400000</v>
      </c>
      <c r="V10" s="17">
        <f>SUM(V8:V9)</f>
        <v>0</v>
      </c>
      <c r="X10" s="17">
        <f>SUM(X8:X9)</f>
        <v>0</v>
      </c>
      <c r="Y10" s="17">
        <f>SUM(Y8:Y9)</f>
        <v>0</v>
      </c>
      <c r="Z10" s="17">
        <f>SUM(Z8:Z9)</f>
        <v>350000</v>
      </c>
      <c r="AA10" s="17">
        <f>AA8</f>
        <v>21418236.869999997</v>
      </c>
      <c r="AB10" s="17">
        <f>SUM(AB8:AB9)</f>
        <v>0</v>
      </c>
    </row>
    <row r="11" spans="1:32" ht="15.75" thickTop="1" x14ac:dyDescent="0.25"/>
  </sheetData>
  <mergeCells count="4">
    <mergeCell ref="A1:C1"/>
    <mergeCell ref="A2:B2"/>
    <mergeCell ref="B4:C4"/>
    <mergeCell ref="B3:C3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6B775-9015-4FE0-BD55-D31FF3082F70}">
  <dimension ref="A1:AC10"/>
  <sheetViews>
    <sheetView showGridLines="0" zoomScaleNormal="100" workbookViewId="0">
      <pane ySplit="6" topLeftCell="A7" activePane="bottomLeft" state="frozen"/>
      <selection pane="bottomLeft" activeCell="B5" sqref="B5:C5"/>
    </sheetView>
  </sheetViews>
  <sheetFormatPr defaultRowHeight="15" x14ac:dyDescent="0.25"/>
  <cols>
    <col min="1" max="1" width="16.42578125" bestFit="1" customWidth="1"/>
    <col min="2" max="2" width="10.42578125" style="22" bestFit="1" customWidth="1"/>
    <col min="3" max="3" width="17.85546875" bestFit="1" customWidth="1"/>
    <col min="4" max="4" width="13.85546875" bestFit="1" customWidth="1"/>
    <col min="5" max="5" width="7.28515625" bestFit="1" customWidth="1"/>
    <col min="6" max="6" width="24.28515625" bestFit="1" customWidth="1"/>
    <col min="7" max="7" width="19" bestFit="1" customWidth="1"/>
    <col min="8" max="8" width="9.85546875" bestFit="1" customWidth="1"/>
    <col min="9" max="9" width="5.28515625" customWidth="1"/>
    <col min="10" max="10" width="8.5703125" style="8" bestFit="1" customWidth="1"/>
    <col min="11" max="11" width="6.28515625" bestFit="1" customWidth="1"/>
    <col min="12" max="12" width="10.85546875" style="8" bestFit="1" customWidth="1"/>
    <col min="13" max="13" width="6" customWidth="1"/>
    <col min="14" max="14" width="8.42578125" bestFit="1" customWidth="1"/>
    <col min="15" max="15" width="26.5703125" bestFit="1" customWidth="1"/>
    <col min="16" max="16" width="9" style="6" bestFit="1" customWidth="1"/>
    <col min="17" max="17" width="5.28515625" style="6" customWidth="1"/>
    <col min="18" max="18" width="16.28515625" bestFit="1" customWidth="1"/>
    <col min="19" max="19" width="15.7109375" style="10" bestFit="1" customWidth="1"/>
    <col min="20" max="20" width="12.42578125" style="10" bestFit="1" customWidth="1"/>
    <col min="21" max="21" width="15.7109375" style="10" bestFit="1" customWidth="1"/>
    <col min="22" max="22" width="8.85546875" style="10" bestFit="1" customWidth="1"/>
    <col min="23" max="23" width="14.7109375" style="10" bestFit="1" customWidth="1"/>
    <col min="24" max="24" width="12.85546875" style="10" bestFit="1" customWidth="1"/>
    <col min="25" max="25" width="15.28515625" style="10" bestFit="1" customWidth="1"/>
    <col min="26" max="26" width="17.42578125" style="10" customWidth="1"/>
    <col min="27" max="27" width="17.28515625" style="10" bestFit="1" customWidth="1"/>
    <col min="28" max="28" width="13.7109375" style="10" bestFit="1" customWidth="1"/>
  </cols>
  <sheetData>
    <row r="1" spans="1:29" ht="21" x14ac:dyDescent="0.35">
      <c r="A1" s="78" t="s">
        <v>28</v>
      </c>
      <c r="B1" s="78"/>
      <c r="C1" s="78"/>
      <c r="D1" s="1"/>
      <c r="E1" s="1"/>
      <c r="F1" s="1"/>
      <c r="G1" s="1"/>
      <c r="H1" s="1"/>
      <c r="I1" s="1"/>
      <c r="J1" s="7"/>
      <c r="K1" s="1"/>
      <c r="L1" s="7"/>
      <c r="M1" s="1"/>
      <c r="N1" s="1"/>
      <c r="O1" s="1"/>
      <c r="P1" s="3"/>
      <c r="Q1" s="3"/>
      <c r="R1" s="1"/>
      <c r="S1" s="9"/>
      <c r="T1" s="9"/>
      <c r="U1" s="9"/>
      <c r="V1" s="9"/>
      <c r="W1" s="9"/>
      <c r="X1" s="9"/>
      <c r="Y1" s="9"/>
      <c r="Z1" s="9"/>
      <c r="AA1" s="9"/>
      <c r="AB1" s="9"/>
      <c r="AC1" s="1"/>
    </row>
    <row r="2" spans="1:29" ht="15.75" x14ac:dyDescent="0.25">
      <c r="A2" s="79" t="s">
        <v>29</v>
      </c>
      <c r="B2" s="79"/>
      <c r="C2" s="1"/>
      <c r="D2" s="1"/>
      <c r="E2" s="1"/>
      <c r="F2" s="1"/>
      <c r="G2" s="1"/>
      <c r="H2" s="1"/>
      <c r="I2" s="1"/>
      <c r="J2" s="7"/>
      <c r="K2" s="1"/>
      <c r="L2" s="7"/>
      <c r="M2" s="1"/>
      <c r="N2" s="1"/>
      <c r="O2" s="1"/>
      <c r="P2" s="3"/>
      <c r="Q2" s="3"/>
      <c r="R2" s="1"/>
      <c r="S2" s="9"/>
      <c r="T2" s="9"/>
      <c r="U2" s="9"/>
      <c r="V2" s="9"/>
      <c r="W2" s="9"/>
      <c r="X2" s="9"/>
      <c r="Y2" s="9"/>
      <c r="Z2" s="9"/>
      <c r="AA2" s="9"/>
      <c r="AB2" s="9"/>
      <c r="AC2" s="1"/>
    </row>
    <row r="3" spans="1:29" ht="15.75" x14ac:dyDescent="0.25">
      <c r="A3" s="4" t="s">
        <v>30</v>
      </c>
      <c r="B3" s="81" t="s">
        <v>51</v>
      </c>
      <c r="C3" s="81"/>
      <c r="D3" s="1"/>
      <c r="E3" s="1"/>
      <c r="F3" s="1"/>
      <c r="G3" s="1"/>
      <c r="H3" s="1"/>
      <c r="I3" s="1"/>
      <c r="J3" s="7"/>
      <c r="K3" s="1"/>
      <c r="L3" s="7"/>
      <c r="M3" s="1"/>
      <c r="N3" s="1"/>
      <c r="O3" s="1"/>
      <c r="P3" s="3"/>
      <c r="Q3" s="3"/>
      <c r="R3" s="1"/>
      <c r="S3" s="9"/>
      <c r="T3" s="9"/>
      <c r="U3" s="9"/>
      <c r="V3" s="9"/>
      <c r="W3" s="9"/>
      <c r="X3" s="9"/>
      <c r="Y3" s="9"/>
      <c r="Z3" s="9"/>
      <c r="AA3" s="9"/>
      <c r="AB3" s="9"/>
      <c r="AC3" s="1"/>
    </row>
    <row r="4" spans="1:29" ht="15.75" x14ac:dyDescent="0.25">
      <c r="A4" s="4" t="s">
        <v>31</v>
      </c>
      <c r="B4" s="80">
        <v>45199</v>
      </c>
      <c r="C4" s="80"/>
      <c r="D4" s="1"/>
      <c r="E4" s="1"/>
      <c r="F4" s="1"/>
      <c r="G4" s="1"/>
      <c r="H4" s="1"/>
      <c r="I4" s="1"/>
      <c r="J4" s="7"/>
      <c r="K4" s="1"/>
      <c r="L4" s="7"/>
      <c r="M4" s="1"/>
      <c r="N4" s="1"/>
      <c r="O4" s="1"/>
      <c r="P4" s="3"/>
      <c r="Q4" s="3"/>
      <c r="R4" s="1"/>
      <c r="S4" s="9"/>
      <c r="T4" s="9"/>
      <c r="U4" s="9"/>
      <c r="V4" s="9"/>
      <c r="W4" s="9"/>
      <c r="X4" s="9"/>
      <c r="Y4" s="9"/>
      <c r="Z4" s="9"/>
      <c r="AA4" s="9"/>
      <c r="AB4" s="9"/>
      <c r="AC4" s="1"/>
    </row>
    <row r="5" spans="1:29" ht="15.75" x14ac:dyDescent="0.25">
      <c r="A5" s="4" t="s">
        <v>32</v>
      </c>
      <c r="B5" s="81" t="s">
        <v>49</v>
      </c>
      <c r="C5" s="81"/>
      <c r="D5" s="1"/>
      <c r="E5" s="1"/>
      <c r="F5" s="1"/>
      <c r="G5" s="1"/>
      <c r="H5" s="1"/>
      <c r="I5" s="1"/>
      <c r="J5" s="7"/>
      <c r="K5" s="1"/>
      <c r="L5" s="7"/>
      <c r="M5" s="1"/>
      <c r="N5" s="1"/>
      <c r="O5" s="1"/>
      <c r="P5" s="3"/>
      <c r="Q5" s="3"/>
      <c r="R5" s="1"/>
      <c r="S5" s="9"/>
      <c r="T5" s="9"/>
      <c r="V5" s="9"/>
      <c r="W5" s="9"/>
      <c r="X5" s="9"/>
      <c r="Y5" s="19"/>
      <c r="Z5" s="9"/>
      <c r="AA5" s="9"/>
      <c r="AB5" s="9"/>
      <c r="AC5" s="1"/>
    </row>
    <row r="6" spans="1:29" s="15" customFormat="1" ht="45.6" customHeight="1" x14ac:dyDescent="0.25">
      <c r="A6" s="11" t="s">
        <v>9</v>
      </c>
      <c r="B6" s="21" t="s">
        <v>40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2" t="s">
        <v>17</v>
      </c>
      <c r="K6" s="11" t="s">
        <v>18</v>
      </c>
      <c r="L6" s="24" t="s">
        <v>19</v>
      </c>
      <c r="M6" s="11" t="s">
        <v>20</v>
      </c>
      <c r="N6" s="11" t="s">
        <v>39</v>
      </c>
      <c r="O6" s="11" t="s">
        <v>21</v>
      </c>
      <c r="P6" s="13" t="s">
        <v>22</v>
      </c>
      <c r="Q6" s="13" t="s">
        <v>23</v>
      </c>
      <c r="R6" s="11" t="s">
        <v>24</v>
      </c>
      <c r="S6" s="14" t="s">
        <v>25</v>
      </c>
      <c r="T6" s="16" t="s">
        <v>44</v>
      </c>
      <c r="U6" s="16" t="s">
        <v>45</v>
      </c>
      <c r="V6" s="16" t="s">
        <v>26</v>
      </c>
      <c r="W6" s="16" t="s">
        <v>34</v>
      </c>
      <c r="X6" s="16" t="s">
        <v>27</v>
      </c>
      <c r="Y6" s="16" t="s">
        <v>46</v>
      </c>
      <c r="Z6" s="16" t="s">
        <v>47</v>
      </c>
      <c r="AA6" s="16" t="s">
        <v>239</v>
      </c>
      <c r="AB6" s="16" t="s">
        <v>48</v>
      </c>
    </row>
    <row r="7" spans="1:29" s="34" customFormat="1" ht="15.6" customHeight="1" x14ac:dyDescent="0.25">
      <c r="A7" s="30" t="s">
        <v>102</v>
      </c>
      <c r="B7" s="31"/>
      <c r="C7" s="30"/>
      <c r="D7" s="30"/>
      <c r="E7" s="30"/>
      <c r="F7" s="30"/>
      <c r="G7" s="30"/>
      <c r="H7" s="30"/>
      <c r="I7" s="30"/>
      <c r="J7" s="28"/>
      <c r="K7" s="30"/>
      <c r="L7" s="28"/>
      <c r="M7" s="30"/>
      <c r="N7" s="30"/>
      <c r="O7" s="30"/>
      <c r="P7" s="32"/>
      <c r="Q7" s="32"/>
      <c r="R7" s="30"/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</row>
    <row r="9" spans="1:29" ht="15.75" thickBot="1" x14ac:dyDescent="0.3">
      <c r="A9" s="2" t="s">
        <v>35</v>
      </c>
      <c r="B9" s="23"/>
      <c r="S9" s="17">
        <f>SUM(S7:S8)</f>
        <v>0</v>
      </c>
      <c r="T9" s="17">
        <f>SUM(T7:T8)</f>
        <v>0</v>
      </c>
      <c r="U9" s="17">
        <f>SUM(U7:U8)</f>
        <v>0</v>
      </c>
      <c r="V9" s="17">
        <f>SUM(V7:V8)</f>
        <v>0</v>
      </c>
      <c r="X9" s="17">
        <f>SUM(X7:X8)</f>
        <v>0</v>
      </c>
      <c r="Y9" s="17">
        <f>SUM(Y7:Y8)</f>
        <v>0</v>
      </c>
      <c r="Z9" s="17">
        <f>SUM(Z7:Z8)</f>
        <v>0</v>
      </c>
      <c r="AA9" s="17">
        <f>AA7</f>
        <v>0</v>
      </c>
      <c r="AB9" s="17">
        <f>SUM(AB7:AB8)</f>
        <v>0</v>
      </c>
    </row>
    <row r="10" spans="1:29" ht="15.75" thickTop="1" x14ac:dyDescent="0.25"/>
  </sheetData>
  <mergeCells count="5">
    <mergeCell ref="A1:C1"/>
    <mergeCell ref="A2:B2"/>
    <mergeCell ref="B3:C3"/>
    <mergeCell ref="B4:C4"/>
    <mergeCell ref="B5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Property</vt:lpstr>
      <vt:lpstr>Wind-Hail</vt:lpstr>
      <vt:lpstr>Flood</vt:lpstr>
      <vt:lpstr>EarthMvmt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Bugg, Al</dc:creator>
  <cp:lastModifiedBy>Botsko, Teri</cp:lastModifiedBy>
  <dcterms:created xsi:type="dcterms:W3CDTF">2022-10-08T06:06:20Z</dcterms:created>
  <dcterms:modified xsi:type="dcterms:W3CDTF">2023-11-16T20:38:15Z</dcterms:modified>
</cp:coreProperties>
</file>